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事案件マスタ" sheetId="1" r:id="rId4"/>
    <sheet state="visible" name="資材マスタ" sheetId="2" r:id="rId5"/>
    <sheet state="visible" name="資材使用履歴" sheetId="3" r:id="rId6"/>
    <sheet state="visible" name="案件別資材集計" sheetId="4" r:id="rId7"/>
    <sheet state="visible" name="資材在庫一覧" sheetId="5" r:id="rId8"/>
    <sheet state="visible" name="使い方" sheetId="6" r:id="rId9"/>
  </sheets>
  <definedNames/>
  <calcPr/>
  <extLst>
    <ext uri="GoogleSheetsCustomDataVersion2">
      <go:sheetsCustomData xmlns:go="http://customooxmlschemas.google.com/" r:id="rId10" roundtripDataChecksum="CP+GB+3HNEZFU4AI5n+wClvZWYUUqEMA0SrAtXM94oQ="/>
    </ext>
  </extLst>
</workbook>
</file>

<file path=xl/sharedStrings.xml><?xml version="1.0" encoding="utf-8"?>
<sst xmlns="http://schemas.openxmlformats.org/spreadsheetml/2006/main" count="220" uniqueCount="131">
  <si>
    <t>工事案件マスタ</t>
  </si>
  <si>
    <t>案件番号は資材使用履歴で使用します。一意の番号を設定してください。</t>
  </si>
  <si>
    <t>案件番号</t>
  </si>
  <si>
    <t>工事名</t>
  </si>
  <si>
    <t>現場住所</t>
  </si>
  <si>
    <t>発注者</t>
  </si>
  <si>
    <t>着工日</t>
  </si>
  <si>
    <t>竣工予定日</t>
  </si>
  <si>
    <t>担当者</t>
  </si>
  <si>
    <t>ステータス</t>
  </si>
  <si>
    <t>PJ-2025-001</t>
  </si>
  <si>
    <t>○○ビル新築工事</t>
  </si>
  <si>
    <r>
      <rPr>
        <rFont val="Arial"/>
        <color theme="1"/>
        <sz val="10.0"/>
      </rPr>
      <t>東京都港区○○</t>
    </r>
    <r>
      <rPr>
        <rFont val="Arial"/>
        <color theme="1"/>
        <sz val="10.0"/>
      </rPr>
      <t>1-2-3</t>
    </r>
  </si>
  <si>
    <t>○○建設</t>
  </si>
  <si>
    <t>2025/01/15</t>
  </si>
  <si>
    <t>2025/06/30</t>
  </si>
  <si>
    <t>山田太郎</t>
  </si>
  <si>
    <t>進行中</t>
  </si>
  <si>
    <t>PJ-2025-002</t>
  </si>
  <si>
    <t>△△マンション改修工事</t>
  </si>
  <si>
    <r>
      <rPr>
        <rFont val="Arial"/>
        <color theme="1"/>
        <sz val="10.0"/>
      </rPr>
      <t>東京都渋谷区△△</t>
    </r>
    <r>
      <rPr>
        <rFont val="Arial"/>
        <color theme="1"/>
        <sz val="10.0"/>
      </rPr>
      <t>4-5-6</t>
    </r>
  </si>
  <si>
    <t>△△不動産</t>
  </si>
  <si>
    <t>2025/02/01</t>
  </si>
  <si>
    <t>2025/04/30</t>
  </si>
  <si>
    <t>鈴木一郎</t>
  </si>
  <si>
    <t>PJ-2025-003</t>
  </si>
  <si>
    <t>□□倉庫建設工事</t>
  </si>
  <si>
    <r>
      <rPr>
        <rFont val="Arial"/>
        <color theme="1"/>
        <sz val="10.0"/>
      </rPr>
      <t>神奈川県横浜市□□</t>
    </r>
    <r>
      <rPr>
        <rFont val="Arial"/>
        <color theme="1"/>
        <sz val="10.0"/>
      </rPr>
      <t>7-8-9</t>
    </r>
  </si>
  <si>
    <t>□□物流</t>
  </si>
  <si>
    <t>2025/03/01</t>
  </si>
  <si>
    <t>2025/08/31</t>
  </si>
  <si>
    <t>佐藤花子</t>
  </si>
  <si>
    <t>中断</t>
  </si>
  <si>
    <t>PJ-2024-010</t>
  </si>
  <si>
    <t>◇◇店舗内装工事</t>
  </si>
  <si>
    <r>
      <rPr>
        <rFont val="Arial"/>
        <color theme="1"/>
        <sz val="10.0"/>
      </rPr>
      <t>東京都新宿区◇◇</t>
    </r>
    <r>
      <rPr>
        <rFont val="Arial"/>
        <color theme="1"/>
        <sz val="10.0"/>
      </rPr>
      <t>2-3-4</t>
    </r>
  </si>
  <si>
    <t>◇◇商事</t>
  </si>
  <si>
    <t>2024/10/01</t>
  </si>
  <si>
    <t>2024/12/31</t>
  </si>
  <si>
    <t>田中次郎</t>
  </si>
  <si>
    <t>完了</t>
  </si>
  <si>
    <t>資材マスタ</t>
  </si>
  <si>
    <t>資材コード</t>
  </si>
  <si>
    <t>資材名</t>
  </si>
  <si>
    <t>規格・仕様</t>
  </si>
  <si>
    <t>カテゴリ</t>
  </si>
  <si>
    <t>単位</t>
  </si>
  <si>
    <t>発注先</t>
  </si>
  <si>
    <t>備考</t>
  </si>
  <si>
    <t>MTL-001</t>
  </si>
  <si>
    <r>
      <rPr>
        <rFont val="Arial"/>
        <color theme="1"/>
        <sz val="10.0"/>
      </rPr>
      <t>鉄筋</t>
    </r>
    <r>
      <rPr>
        <rFont val="Arial"/>
        <color theme="1"/>
        <sz val="10.0"/>
      </rPr>
      <t>D10</t>
    </r>
  </si>
  <si>
    <t>SD295A φ10mm</t>
  </si>
  <si>
    <t>鉄筋</t>
  </si>
  <si>
    <t>kg</t>
  </si>
  <si>
    <t>○○鉄鋼</t>
  </si>
  <si>
    <t>-</t>
  </si>
  <si>
    <t>MTL-002</t>
  </si>
  <si>
    <r>
      <rPr>
        <rFont val="Arial"/>
        <color theme="1"/>
        <sz val="10.0"/>
      </rPr>
      <t>鉄筋</t>
    </r>
    <r>
      <rPr>
        <rFont val="Arial"/>
        <color theme="1"/>
        <sz val="10.0"/>
      </rPr>
      <t>D13</t>
    </r>
  </si>
  <si>
    <t>SD295A φ13mm</t>
  </si>
  <si>
    <t>MTL-003</t>
  </si>
  <si>
    <r>
      <rPr>
        <rFont val="Arial"/>
        <color theme="1"/>
        <sz val="10.0"/>
      </rPr>
      <t>鉄筋</t>
    </r>
    <r>
      <rPr>
        <rFont val="Arial"/>
        <color theme="1"/>
        <sz val="10.0"/>
      </rPr>
      <t>D16</t>
    </r>
  </si>
  <si>
    <t>SD345 φ16mm</t>
  </si>
  <si>
    <t>MTL-004</t>
  </si>
  <si>
    <t>コンクリート</t>
  </si>
  <si>
    <r>
      <rPr>
        <rFont val="Arial"/>
        <color theme="1"/>
        <sz val="10.0"/>
      </rPr>
      <t xml:space="preserve">普通 </t>
    </r>
    <r>
      <rPr>
        <rFont val="Arial"/>
        <color theme="1"/>
        <sz val="10.0"/>
      </rPr>
      <t>24-18-20</t>
    </r>
  </si>
  <si>
    <t>m³</t>
  </si>
  <si>
    <t>△△生コン</t>
  </si>
  <si>
    <t>MTL-005</t>
  </si>
  <si>
    <t>型枠用合板</t>
  </si>
  <si>
    <t>12mm×900×1800</t>
  </si>
  <si>
    <t>型枠</t>
  </si>
  <si>
    <t>枚</t>
  </si>
  <si>
    <t>□□建材</t>
  </si>
  <si>
    <t>MTL-006</t>
  </si>
  <si>
    <t>セパレーター</t>
  </si>
  <si>
    <r>
      <rPr>
        <rFont val="Arial"/>
        <color theme="1"/>
        <sz val="10.0"/>
      </rPr>
      <t>B</t>
    </r>
    <r>
      <rPr>
        <rFont val="Arial"/>
        <color theme="1"/>
        <sz val="10.0"/>
      </rPr>
      <t xml:space="preserve">型 </t>
    </r>
    <r>
      <rPr>
        <rFont val="Arial"/>
        <color theme="1"/>
        <sz val="10.0"/>
      </rPr>
      <t>100mm</t>
    </r>
  </si>
  <si>
    <t>本</t>
  </si>
  <si>
    <t>MTL-007</t>
  </si>
  <si>
    <r>
      <rPr>
        <rFont val="Arial"/>
        <color theme="1"/>
        <sz val="10.0"/>
      </rPr>
      <t>釘（</t>
    </r>
    <r>
      <rPr>
        <rFont val="Arial"/>
        <color theme="1"/>
        <sz val="10.0"/>
      </rPr>
      <t>N75</t>
    </r>
    <r>
      <rPr>
        <rFont val="Arial"/>
        <color theme="1"/>
        <sz val="10.0"/>
      </rPr>
      <t>）</t>
    </r>
  </si>
  <si>
    <t>75mm</t>
  </si>
  <si>
    <t>金物</t>
  </si>
  <si>
    <t>◇◇金物</t>
  </si>
  <si>
    <t>MTL-008</t>
  </si>
  <si>
    <r>
      <rPr>
        <rFont val="Arial"/>
        <color theme="1"/>
        <sz val="10.0"/>
      </rPr>
      <t>ボルト</t>
    </r>
    <r>
      <rPr>
        <rFont val="Arial"/>
        <color theme="1"/>
        <sz val="10.0"/>
      </rPr>
      <t>M12</t>
    </r>
  </si>
  <si>
    <t>M12×50</t>
  </si>
  <si>
    <t>MTL-009</t>
  </si>
  <si>
    <t>砕石</t>
  </si>
  <si>
    <t>40-0 RC</t>
  </si>
  <si>
    <t>土木</t>
  </si>
  <si>
    <t>☆☆砂利</t>
  </si>
  <si>
    <t>MTL-010</t>
  </si>
  <si>
    <t>山砂</t>
  </si>
  <si>
    <t>洗い砂</t>
  </si>
  <si>
    <t>資材使用履歴（工事案件別）</t>
  </si>
  <si>
    <t>案件番号・資材コードを入力すると、工事名・資材名が自動表示されます</t>
  </si>
  <si>
    <t>日付</t>
  </si>
  <si>
    <t>使用数量</t>
  </si>
  <si>
    <t>使用場所</t>
  </si>
  <si>
    <t>2025/01/20</t>
  </si>
  <si>
    <r>
      <rPr>
        <rFont val="Arial"/>
        <color theme="1"/>
        <sz val="10.0"/>
      </rPr>
      <t>1F</t>
    </r>
    <r>
      <rPr>
        <rFont val="Arial"/>
        <color theme="1"/>
        <sz val="10.0"/>
      </rPr>
      <t>基礎</t>
    </r>
  </si>
  <si>
    <t>山田</t>
  </si>
  <si>
    <r>
      <rPr>
        <rFont val="Arial"/>
        <color theme="1"/>
        <sz val="10.0"/>
      </rPr>
      <t>1F</t>
    </r>
    <r>
      <rPr>
        <rFont val="Arial"/>
        <color theme="1"/>
        <sz val="10.0"/>
      </rPr>
      <t>基礎</t>
    </r>
  </si>
  <si>
    <t>2025/01/21</t>
  </si>
  <si>
    <r>
      <rPr>
        <rFont val="Arial"/>
        <color theme="1"/>
        <sz val="10.0"/>
      </rPr>
      <t>1F</t>
    </r>
    <r>
      <rPr>
        <rFont val="Arial"/>
        <color theme="1"/>
        <sz val="10.0"/>
      </rPr>
      <t>柱型枠</t>
    </r>
  </si>
  <si>
    <t>鈴木</t>
  </si>
  <si>
    <t>2025/01/22</t>
  </si>
  <si>
    <t>内装下地</t>
  </si>
  <si>
    <t>佐藤</t>
  </si>
  <si>
    <r>
      <rPr>
        <rFont val="Arial"/>
        <color theme="1"/>
        <sz val="10.0"/>
      </rPr>
      <t>1F</t>
    </r>
    <r>
      <rPr>
        <rFont val="Arial"/>
        <color theme="1"/>
        <sz val="10.0"/>
      </rPr>
      <t>梁</t>
    </r>
  </si>
  <si>
    <t>2025/01/23</t>
  </si>
  <si>
    <t>外壁</t>
  </si>
  <si>
    <t>田中</t>
  </si>
  <si>
    <t>2025/01/24</t>
  </si>
  <si>
    <r>
      <rPr>
        <rFont val="Arial"/>
        <color theme="1"/>
        <sz val="10.0"/>
      </rPr>
      <t>1F</t>
    </r>
    <r>
      <rPr>
        <rFont val="Arial"/>
        <color theme="1"/>
        <sz val="10.0"/>
      </rPr>
      <t>壁型枠</t>
    </r>
  </si>
  <si>
    <t>2025/01/25</t>
  </si>
  <si>
    <t>基礎砕石</t>
  </si>
  <si>
    <t>案件別資材集計表</t>
  </si>
  <si>
    <t>このシートは自動計算されます。データは「資材使用履歴」シートに入力してください。</t>
  </si>
  <si>
    <t>使用数量合計</t>
  </si>
  <si>
    <t>資材在庫一覧</t>
  </si>
  <si>
    <t>初期在庫を入力すると、使用履歴から現在庫が自動計算されます。</t>
  </si>
  <si>
    <t>初期在庫</t>
  </si>
  <si>
    <t>総使用量</t>
  </si>
  <si>
    <t>現在庫</t>
  </si>
  <si>
    <t>発注点</t>
  </si>
  <si>
    <t>使い方</t>
  </si>
  <si>
    <t xml:space="preserve">工事案件マスタに工事案件を登録 </t>
  </si>
  <si>
    <t xml:space="preserve">資材マスタに使用する資材を登録 </t>
  </si>
  <si>
    <t xml:space="preserve">資材使用履歴に日々の使用実績を入力（案件番号・資材コード・数量） </t>
  </si>
  <si>
    <t xml:space="preserve">案件別資材集計で自動集計結果を確認 </t>
  </si>
  <si>
    <t xml:space="preserve">資材在庫一覧で全体の在庫状況を把握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</si>
</sst>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6">
    <font>
      <sz val="11.0"/>
      <color theme="1"/>
      <name val="Noto Sans JP"/>
      <scheme val="minor"/>
    </font>
    <font>
      <b/>
      <sz val="18.0"/>
      <color rgb="FF2E7D32"/>
      <name val="Arial"/>
    </font>
    <font>
      <sz val="10.0"/>
      <color rgb="FF666666"/>
      <name val="Arial"/>
    </font>
    <font>
      <sz val="10.0"/>
      <color theme="1"/>
      <name val="Arial"/>
    </font>
    <font>
      <b/>
      <sz val="10.0"/>
      <color rgb="FFFFFFFF"/>
      <name val="Arial"/>
    </font>
    <font>
      <b/>
      <sz val="1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2E7D32"/>
        <bgColor rgb="FF2E7D32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vertical="center"/>
    </xf>
    <xf borderId="1" fillId="2" fontId="4" numFmtId="0" xfId="0" applyAlignment="1" applyBorder="1" applyFill="1" applyFont="1">
      <alignment horizontal="left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1" fillId="0" fontId="3" numFmtId="164" xfId="0" applyAlignment="1" applyBorder="1" applyFont="1" applyNumberFormat="1">
      <alignment horizontal="left" shrinkToFit="0" vertical="center" wrapText="0"/>
    </xf>
    <xf borderId="1" fillId="0" fontId="3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right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vertical="center"/>
    </xf>
    <xf borderId="1" fillId="2" fontId="4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0" fontId="3" numFmtId="3" xfId="0" applyAlignment="1" applyBorder="1" applyFont="1" applyNumberFormat="1">
      <alignment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1" fillId="0" fontId="3" numFmtId="3" xfId="0" applyAlignment="1" applyBorder="1" applyFont="1" applyNumberFormat="1">
      <alignment horizontal="center" shrinkToFit="0" vertical="center" wrapText="0"/>
    </xf>
    <xf borderId="0" fillId="0" fontId="5" numFmtId="0" xfId="0" applyFont="1"/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</dxfs>
  <tableStyles count="6">
    <tableStyle count="3" pivot="0" name="工事案件マスタ-style">
      <tableStyleElement dxfId="1" type="headerRow"/>
      <tableStyleElement dxfId="2" type="firstRowStripe"/>
      <tableStyleElement dxfId="3" type="secondRowStripe"/>
    </tableStyle>
    <tableStyle count="3" pivot="0" name="資材マスタ-style">
      <tableStyleElement dxfId="1" type="headerRow"/>
      <tableStyleElement dxfId="2" type="firstRowStripe"/>
      <tableStyleElement dxfId="3" type="secondRowStripe"/>
    </tableStyle>
    <tableStyle count="3" pivot="0" name="資材使用履歴-style">
      <tableStyleElement dxfId="1" type="headerRow"/>
      <tableStyleElement dxfId="2" type="firstRowStripe"/>
      <tableStyleElement dxfId="3" type="secondRowStripe"/>
    </tableStyle>
    <tableStyle count="3" pivot="0" name="案件別資材集計-style">
      <tableStyleElement dxfId="1" type="headerRow"/>
      <tableStyleElement dxfId="2" type="firstRowStripe"/>
      <tableStyleElement dxfId="3" type="secondRowStripe"/>
    </tableStyle>
    <tableStyle count="3" pivot="0" name="資材在庫一覧-style">
      <tableStyleElement dxfId="1" type="headerRow"/>
      <tableStyleElement dxfId="2" type="firstRowStripe"/>
      <tableStyleElement dxfId="3" type="secondRowStripe"/>
    </tableStyle>
    <tableStyle count="2" pivot="0" name="使い方-style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H30" displayName="Table_1" name="Table_1" id="1">
  <tableColumns count="8">
    <tableColumn name="案件番号" id="1"/>
    <tableColumn name="工事名" id="2"/>
    <tableColumn name="現場住所" id="3"/>
    <tableColumn name="発注者" id="4"/>
    <tableColumn name="着工日" id="5"/>
    <tableColumn name="竣工予定日" id="6"/>
    <tableColumn name="担当者" id="7"/>
    <tableColumn name="ステータス" id="8"/>
  </tableColumns>
  <tableStyleInfo name="工事案件マスタ-style" showColumnStripes="0" showFirstColumn="1" showLastColumn="1" showRowStripes="1"/>
</table>
</file>

<file path=xl/tables/table2.xml><?xml version="1.0" encoding="utf-8"?>
<table xmlns="http://schemas.openxmlformats.org/spreadsheetml/2006/main" ref="A3:G30" displayName="Table_2" name="Table_2" id="2">
  <tableColumns count="7">
    <tableColumn name="資材コード" id="1"/>
    <tableColumn name="資材名" id="2"/>
    <tableColumn name="規格・仕様" id="3"/>
    <tableColumn name="カテゴリ" id="4"/>
    <tableColumn name="単位" id="5"/>
    <tableColumn name="発注先" id="6"/>
    <tableColumn name="備考" id="7"/>
  </tableColumns>
  <tableStyleInfo name="資材マスタ-style" showColumnStripes="0" showFirstColumn="1" showLastColumn="1" showRowStripes="1"/>
</table>
</file>

<file path=xl/tables/table3.xml><?xml version="1.0" encoding="utf-8"?>
<table xmlns="http://schemas.openxmlformats.org/spreadsheetml/2006/main" ref="A3:I30" displayName="Table_3" name="Table_3" id="3">
  <tableColumns count="9">
    <tableColumn name="日付" id="1"/>
    <tableColumn name="案件番号" id="2"/>
    <tableColumn name="工事名" id="3"/>
    <tableColumn name="資材コード" id="4"/>
    <tableColumn name="資材名" id="5"/>
    <tableColumn name="使用数量" id="6"/>
    <tableColumn name="単位" id="7"/>
    <tableColumn name="使用場所" id="8"/>
    <tableColumn name="担当者" id="9"/>
  </tableColumns>
  <tableStyleInfo name="資材使用履歴-style" showColumnStripes="0" showFirstColumn="1" showLastColumn="1" showRowStripes="1"/>
</table>
</file>

<file path=xl/tables/table4.xml><?xml version="1.0" encoding="utf-8"?>
<table xmlns="http://schemas.openxmlformats.org/spreadsheetml/2006/main" ref="A3:E30" displayName="Table_4" name="Table_4" id="4">
  <tableColumns count="5">
    <tableColumn name="案件番号" id="1"/>
    <tableColumn name="工事名" id="2"/>
    <tableColumn name="資材コード" id="3"/>
    <tableColumn name="資材名" id="4"/>
    <tableColumn name="使用数量合計" id="5"/>
  </tableColumns>
  <tableStyleInfo name="案件別資材集計-style" showColumnStripes="0" showFirstColumn="1" showLastColumn="1" showRowStripes="1"/>
</table>
</file>

<file path=xl/tables/table5.xml><?xml version="1.0" encoding="utf-8"?>
<table xmlns="http://schemas.openxmlformats.org/spreadsheetml/2006/main" ref="A3:H30" displayName="Table_5" name="Table_5" id="5">
  <tableColumns count="8">
    <tableColumn name="資材コード" id="1"/>
    <tableColumn name="資材名" id="2"/>
    <tableColumn name="カテゴリ" id="3"/>
    <tableColumn name="単位" id="4"/>
    <tableColumn name="初期在庫" id="5"/>
    <tableColumn name="総使用量" id="6"/>
    <tableColumn name="現在庫" id="7"/>
    <tableColumn name="発注点" id="8"/>
  </tableColumns>
  <tableStyleInfo name="資材在庫一覧-style" showColumnStripes="0" showFirstColumn="1" showLastColumn="1" showRowStripes="1"/>
</table>
</file>

<file path=xl/tables/table6.xml><?xml version="1.0" encoding="utf-8"?>
<table xmlns="http://schemas.openxmlformats.org/spreadsheetml/2006/main" headerRowCount="0" ref="A2:B6" displayName="Table_6" name="Table_6" id="6">
  <tableColumns count="2">
    <tableColumn name="Column1" id="1"/>
    <tableColumn name="Column2" id="2"/>
  </tableColumns>
  <tableStyleInfo name="使い方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4" width="25.13"/>
    <col customWidth="1" min="5" max="8" width="12.63"/>
  </cols>
  <sheetData>
    <row r="1">
      <c r="A1" s="1" t="s">
        <v>0</v>
      </c>
    </row>
    <row r="2">
      <c r="A2" s="2" t="s">
        <v>1</v>
      </c>
      <c r="B2" s="3"/>
      <c r="C2" s="3"/>
      <c r="D2" s="3"/>
      <c r="E2" s="3"/>
      <c r="F2" s="3"/>
      <c r="G2" s="3"/>
      <c r="H2" s="3"/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>
      <c r="A4" s="5" t="s">
        <v>10</v>
      </c>
      <c r="B4" s="5" t="s">
        <v>11</v>
      </c>
      <c r="C4" s="5" t="s">
        <v>12</v>
      </c>
      <c r="D4" s="5" t="s">
        <v>13</v>
      </c>
      <c r="E4" s="6" t="s">
        <v>14</v>
      </c>
      <c r="F4" s="6" t="s">
        <v>15</v>
      </c>
      <c r="G4" s="5" t="s">
        <v>16</v>
      </c>
      <c r="H4" s="5" t="s">
        <v>17</v>
      </c>
    </row>
    <row r="5">
      <c r="A5" s="5" t="s">
        <v>18</v>
      </c>
      <c r="B5" s="5" t="s">
        <v>19</v>
      </c>
      <c r="C5" s="5" t="s">
        <v>20</v>
      </c>
      <c r="D5" s="5" t="s">
        <v>21</v>
      </c>
      <c r="E5" s="6" t="s">
        <v>22</v>
      </c>
      <c r="F5" s="6" t="s">
        <v>23</v>
      </c>
      <c r="G5" s="5" t="s">
        <v>24</v>
      </c>
      <c r="H5" s="5" t="s">
        <v>17</v>
      </c>
    </row>
    <row r="6">
      <c r="A6" s="5" t="s">
        <v>25</v>
      </c>
      <c r="B6" s="5" t="s">
        <v>26</v>
      </c>
      <c r="C6" s="5" t="s">
        <v>27</v>
      </c>
      <c r="D6" s="5" t="s">
        <v>28</v>
      </c>
      <c r="E6" s="6" t="s">
        <v>29</v>
      </c>
      <c r="F6" s="6" t="s">
        <v>30</v>
      </c>
      <c r="G6" s="5" t="s">
        <v>31</v>
      </c>
      <c r="H6" s="7" t="s">
        <v>32</v>
      </c>
    </row>
    <row r="7">
      <c r="A7" s="5" t="s">
        <v>33</v>
      </c>
      <c r="B7" s="5" t="s">
        <v>34</v>
      </c>
      <c r="C7" s="5" t="s">
        <v>35</v>
      </c>
      <c r="D7" s="5" t="s">
        <v>36</v>
      </c>
      <c r="E7" s="6" t="s">
        <v>37</v>
      </c>
      <c r="F7" s="6" t="s">
        <v>38</v>
      </c>
      <c r="G7" s="5" t="s">
        <v>39</v>
      </c>
      <c r="H7" s="5" t="s">
        <v>40</v>
      </c>
    </row>
    <row r="8">
      <c r="A8" s="5"/>
      <c r="B8" s="5"/>
      <c r="C8" s="5"/>
      <c r="D8" s="5"/>
      <c r="E8" s="6"/>
      <c r="F8" s="6"/>
      <c r="G8" s="5"/>
      <c r="H8" s="5"/>
    </row>
    <row r="9">
      <c r="A9" s="5"/>
      <c r="B9" s="5"/>
      <c r="C9" s="5"/>
      <c r="D9" s="5"/>
      <c r="E9" s="6"/>
      <c r="F9" s="6"/>
      <c r="G9" s="5"/>
      <c r="H9" s="5"/>
    </row>
    <row r="10">
      <c r="A10" s="5"/>
      <c r="B10" s="5"/>
      <c r="C10" s="5"/>
      <c r="D10" s="5"/>
      <c r="E10" s="6"/>
      <c r="F10" s="6"/>
      <c r="G10" s="5"/>
      <c r="H10" s="5"/>
    </row>
    <row r="11">
      <c r="A11" s="5"/>
      <c r="B11" s="5"/>
      <c r="C11" s="5"/>
      <c r="D11" s="5"/>
      <c r="E11" s="6"/>
      <c r="F11" s="6"/>
      <c r="G11" s="5"/>
      <c r="H11" s="5"/>
    </row>
    <row r="12">
      <c r="A12" s="5"/>
      <c r="B12" s="5"/>
      <c r="C12" s="5"/>
      <c r="D12" s="5"/>
      <c r="E12" s="6"/>
      <c r="F12" s="6"/>
      <c r="G12" s="5"/>
      <c r="H12" s="5"/>
    </row>
    <row r="13">
      <c r="A13" s="5"/>
      <c r="B13" s="5"/>
      <c r="C13" s="5"/>
      <c r="D13" s="5"/>
      <c r="E13" s="6"/>
      <c r="F13" s="6"/>
      <c r="G13" s="5"/>
      <c r="H13" s="5"/>
    </row>
    <row r="14">
      <c r="A14" s="5"/>
      <c r="B14" s="5"/>
      <c r="C14" s="5"/>
      <c r="D14" s="5"/>
      <c r="E14" s="6"/>
      <c r="F14" s="6"/>
      <c r="G14" s="5"/>
      <c r="H14" s="5"/>
    </row>
    <row r="15">
      <c r="A15" s="5"/>
      <c r="B15" s="5"/>
      <c r="C15" s="5"/>
      <c r="D15" s="5"/>
      <c r="E15" s="6"/>
      <c r="F15" s="6"/>
      <c r="G15" s="5"/>
      <c r="H15" s="5"/>
    </row>
    <row r="16">
      <c r="A16" s="5"/>
      <c r="B16" s="5"/>
      <c r="C16" s="5"/>
      <c r="D16" s="5"/>
      <c r="E16" s="6"/>
      <c r="F16" s="6"/>
      <c r="G16" s="5"/>
      <c r="H16" s="5"/>
    </row>
    <row r="17">
      <c r="A17" s="5"/>
      <c r="B17" s="5"/>
      <c r="C17" s="5"/>
      <c r="D17" s="5"/>
      <c r="E17" s="6"/>
      <c r="F17" s="6"/>
      <c r="G17" s="5"/>
      <c r="H17" s="5"/>
    </row>
    <row r="18">
      <c r="A18" s="5"/>
      <c r="B18" s="5"/>
      <c r="C18" s="5"/>
      <c r="D18" s="5"/>
      <c r="E18" s="6"/>
      <c r="F18" s="6"/>
      <c r="G18" s="5"/>
      <c r="H18" s="5"/>
    </row>
    <row r="19">
      <c r="A19" s="5"/>
      <c r="B19" s="5"/>
      <c r="C19" s="5"/>
      <c r="D19" s="5"/>
      <c r="E19" s="6"/>
      <c r="F19" s="6"/>
      <c r="G19" s="5"/>
      <c r="H19" s="5"/>
    </row>
    <row r="20" ht="15.75" customHeight="1">
      <c r="A20" s="5"/>
      <c r="B20" s="5"/>
      <c r="C20" s="5"/>
      <c r="D20" s="5"/>
      <c r="E20" s="6"/>
      <c r="F20" s="6"/>
      <c r="G20" s="5"/>
      <c r="H20" s="5"/>
    </row>
    <row r="21" ht="15.75" customHeight="1">
      <c r="A21" s="5"/>
      <c r="B21" s="5"/>
      <c r="C21" s="5"/>
      <c r="D21" s="5"/>
      <c r="E21" s="6"/>
      <c r="F21" s="6"/>
      <c r="G21" s="5"/>
      <c r="H21" s="5"/>
    </row>
    <row r="22" ht="15.75" customHeight="1">
      <c r="A22" s="5"/>
      <c r="B22" s="5"/>
      <c r="C22" s="5"/>
      <c r="D22" s="5"/>
      <c r="E22" s="6"/>
      <c r="F22" s="6"/>
      <c r="G22" s="5"/>
      <c r="H22" s="5"/>
    </row>
    <row r="23" ht="15.75" customHeight="1">
      <c r="A23" s="5"/>
      <c r="B23" s="5"/>
      <c r="C23" s="5"/>
      <c r="D23" s="5"/>
      <c r="E23" s="6"/>
      <c r="F23" s="6"/>
      <c r="G23" s="5"/>
      <c r="H23" s="5"/>
    </row>
    <row r="24" ht="15.75" customHeight="1">
      <c r="A24" s="8"/>
      <c r="B24" s="8"/>
      <c r="C24" s="8"/>
      <c r="D24" s="8"/>
      <c r="E24" s="8"/>
      <c r="F24" s="8"/>
      <c r="G24" s="8"/>
      <c r="H24" s="8"/>
    </row>
    <row r="25" ht="15.75" customHeight="1">
      <c r="A25" s="8"/>
      <c r="B25" s="8"/>
      <c r="C25" s="8"/>
      <c r="D25" s="8"/>
      <c r="E25" s="8"/>
      <c r="F25" s="8"/>
      <c r="G25" s="8"/>
      <c r="H25" s="8"/>
    </row>
    <row r="26" ht="15.75" customHeight="1">
      <c r="A26" s="8"/>
      <c r="B26" s="8"/>
      <c r="C26" s="8"/>
      <c r="D26" s="8"/>
      <c r="E26" s="8"/>
      <c r="F26" s="8"/>
      <c r="G26" s="8"/>
      <c r="H26" s="8"/>
    </row>
    <row r="27" ht="15.75" customHeight="1">
      <c r="A27" s="8"/>
      <c r="B27" s="8"/>
      <c r="C27" s="8"/>
      <c r="D27" s="8"/>
      <c r="E27" s="8"/>
      <c r="F27" s="8"/>
      <c r="G27" s="8"/>
      <c r="H27" s="8"/>
    </row>
    <row r="28" ht="15.75" customHeight="1">
      <c r="A28" s="8"/>
      <c r="B28" s="8"/>
      <c r="C28" s="8"/>
      <c r="D28" s="8"/>
      <c r="E28" s="8"/>
      <c r="F28" s="8"/>
      <c r="G28" s="8"/>
      <c r="H28" s="8"/>
    </row>
    <row r="29" ht="15.75" customHeight="1">
      <c r="A29" s="8"/>
      <c r="B29" s="8"/>
      <c r="C29" s="8"/>
      <c r="D29" s="8"/>
      <c r="E29" s="8"/>
      <c r="F29" s="8"/>
      <c r="G29" s="8"/>
      <c r="H29" s="8"/>
    </row>
    <row r="30" ht="15.75" customHeight="1">
      <c r="A30" s="8"/>
      <c r="B30" s="8"/>
      <c r="C30" s="8"/>
      <c r="D30" s="8"/>
      <c r="E30" s="8"/>
      <c r="F30" s="8"/>
      <c r="G30" s="8"/>
      <c r="H30" s="8"/>
    </row>
  </sheetData>
  <mergeCells count="1">
    <mergeCell ref="A1:H1"/>
  </mergeCells>
  <conditionalFormatting sqref="H4:H30">
    <cfRule type="expression" dxfId="4" priority="1">
      <formula>$H4="完了"</formula>
    </cfRule>
  </conditionalFormatting>
  <conditionalFormatting sqref="H4:H30">
    <cfRule type="expression" dxfId="5" priority="2">
      <formula>$H4="中断"</formula>
    </cfRule>
  </conditionalFormatting>
  <dataValidations>
    <dataValidation type="list" allowBlank="1" sqref="H4:H30">
      <formula1>"準備中,進行中,完了,中断"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25.13"/>
    <col customWidth="1" min="4" max="5" width="12.63"/>
    <col customWidth="1" min="6" max="7" width="25.13"/>
  </cols>
  <sheetData>
    <row r="1">
      <c r="A1" s="1" t="s">
        <v>41</v>
      </c>
    </row>
    <row r="2">
      <c r="A2" s="3"/>
      <c r="B2" s="3"/>
      <c r="C2" s="3"/>
      <c r="D2" s="3"/>
      <c r="E2" s="3"/>
      <c r="F2" s="3"/>
      <c r="G2" s="3"/>
    </row>
    <row r="3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</row>
    <row r="4">
      <c r="A4" s="5" t="s">
        <v>49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7" t="s">
        <v>55</v>
      </c>
    </row>
    <row r="5">
      <c r="A5" s="5" t="s">
        <v>56</v>
      </c>
      <c r="B5" s="5" t="s">
        <v>57</v>
      </c>
      <c r="C5" s="5" t="s">
        <v>58</v>
      </c>
      <c r="D5" s="5" t="s">
        <v>52</v>
      </c>
      <c r="E5" s="5" t="s">
        <v>53</v>
      </c>
      <c r="F5" s="5" t="s">
        <v>54</v>
      </c>
      <c r="G5" s="7" t="s">
        <v>55</v>
      </c>
    </row>
    <row r="6">
      <c r="A6" s="5" t="s">
        <v>59</v>
      </c>
      <c r="B6" s="5" t="s">
        <v>60</v>
      </c>
      <c r="C6" s="5" t="s">
        <v>61</v>
      </c>
      <c r="D6" s="5" t="s">
        <v>52</v>
      </c>
      <c r="E6" s="5" t="s">
        <v>53</v>
      </c>
      <c r="F6" s="5" t="s">
        <v>54</v>
      </c>
      <c r="G6" s="7" t="s">
        <v>55</v>
      </c>
    </row>
    <row r="7">
      <c r="A7" s="5" t="s">
        <v>62</v>
      </c>
      <c r="B7" s="5" t="s">
        <v>63</v>
      </c>
      <c r="C7" s="5" t="s">
        <v>64</v>
      </c>
      <c r="D7" s="5" t="s">
        <v>63</v>
      </c>
      <c r="E7" s="5" t="s">
        <v>65</v>
      </c>
      <c r="F7" s="5" t="s">
        <v>66</v>
      </c>
      <c r="G7" s="7" t="s">
        <v>55</v>
      </c>
    </row>
    <row r="8">
      <c r="A8" s="5" t="s">
        <v>67</v>
      </c>
      <c r="B8" s="5" t="s">
        <v>68</v>
      </c>
      <c r="C8" s="5" t="s">
        <v>69</v>
      </c>
      <c r="D8" s="5" t="s">
        <v>70</v>
      </c>
      <c r="E8" s="5" t="s">
        <v>71</v>
      </c>
      <c r="F8" s="5" t="s">
        <v>72</v>
      </c>
      <c r="G8" s="7" t="s">
        <v>55</v>
      </c>
    </row>
    <row r="9">
      <c r="A9" s="5" t="s">
        <v>73</v>
      </c>
      <c r="B9" s="5" t="s">
        <v>74</v>
      </c>
      <c r="C9" s="5" t="s">
        <v>75</v>
      </c>
      <c r="D9" s="5" t="s">
        <v>70</v>
      </c>
      <c r="E9" s="5" t="s">
        <v>76</v>
      </c>
      <c r="F9" s="5" t="s">
        <v>72</v>
      </c>
      <c r="G9" s="7" t="s">
        <v>55</v>
      </c>
    </row>
    <row r="10">
      <c r="A10" s="5" t="s">
        <v>77</v>
      </c>
      <c r="B10" s="5" t="s">
        <v>78</v>
      </c>
      <c r="C10" s="5" t="s">
        <v>79</v>
      </c>
      <c r="D10" s="5" t="s">
        <v>80</v>
      </c>
      <c r="E10" s="5" t="s">
        <v>53</v>
      </c>
      <c r="F10" s="5" t="s">
        <v>81</v>
      </c>
      <c r="G10" s="7" t="s">
        <v>55</v>
      </c>
    </row>
    <row r="11">
      <c r="A11" s="5" t="s">
        <v>82</v>
      </c>
      <c r="B11" s="5" t="s">
        <v>83</v>
      </c>
      <c r="C11" s="5" t="s">
        <v>84</v>
      </c>
      <c r="D11" s="5" t="s">
        <v>80</v>
      </c>
      <c r="E11" s="5" t="s">
        <v>76</v>
      </c>
      <c r="F11" s="5" t="s">
        <v>81</v>
      </c>
      <c r="G11" s="7" t="s">
        <v>55</v>
      </c>
    </row>
    <row r="12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65</v>
      </c>
      <c r="F12" s="5" t="s">
        <v>89</v>
      </c>
      <c r="G12" s="7" t="s">
        <v>55</v>
      </c>
    </row>
    <row r="13">
      <c r="A13" s="5" t="s">
        <v>90</v>
      </c>
      <c r="B13" s="5" t="s">
        <v>91</v>
      </c>
      <c r="C13" s="5" t="s">
        <v>92</v>
      </c>
      <c r="D13" s="5" t="s">
        <v>88</v>
      </c>
      <c r="E13" s="5" t="s">
        <v>65</v>
      </c>
      <c r="F13" s="5" t="s">
        <v>89</v>
      </c>
      <c r="G13" s="7" t="s">
        <v>55</v>
      </c>
    </row>
    <row r="14">
      <c r="A14" s="5"/>
      <c r="B14" s="5"/>
      <c r="C14" s="5"/>
      <c r="D14" s="5"/>
      <c r="E14" s="5"/>
      <c r="F14" s="5"/>
      <c r="G14" s="5"/>
    </row>
    <row r="15">
      <c r="A15" s="5"/>
      <c r="B15" s="5"/>
      <c r="C15" s="5"/>
      <c r="D15" s="5"/>
      <c r="E15" s="5"/>
      <c r="F15" s="5"/>
      <c r="G15" s="5"/>
    </row>
    <row r="16">
      <c r="A16" s="5"/>
      <c r="B16" s="5"/>
      <c r="C16" s="5"/>
      <c r="D16" s="5"/>
      <c r="E16" s="5"/>
      <c r="F16" s="5"/>
      <c r="G16" s="5"/>
    </row>
    <row r="17">
      <c r="A17" s="5"/>
      <c r="B17" s="5"/>
      <c r="C17" s="5"/>
      <c r="D17" s="5"/>
      <c r="E17" s="5"/>
      <c r="F17" s="5"/>
      <c r="G17" s="5"/>
    </row>
    <row r="18">
      <c r="A18" s="5"/>
      <c r="B18" s="5"/>
      <c r="C18" s="5"/>
      <c r="D18" s="5"/>
      <c r="E18" s="5"/>
      <c r="F18" s="5"/>
      <c r="G18" s="5"/>
    </row>
    <row r="19">
      <c r="A19" s="5"/>
      <c r="B19" s="5"/>
      <c r="C19" s="5"/>
      <c r="D19" s="5"/>
      <c r="E19" s="5"/>
      <c r="F19" s="5"/>
      <c r="G19" s="5"/>
    </row>
    <row r="20">
      <c r="A20" s="5"/>
      <c r="B20" s="5"/>
      <c r="C20" s="5"/>
      <c r="D20" s="5"/>
      <c r="E20" s="5"/>
      <c r="F20" s="5"/>
      <c r="G20" s="5"/>
    </row>
    <row r="21" ht="15.75" customHeight="1">
      <c r="A21" s="5"/>
      <c r="B21" s="5"/>
      <c r="C21" s="5"/>
      <c r="D21" s="5"/>
      <c r="E21" s="5"/>
      <c r="F21" s="5"/>
      <c r="G21" s="5"/>
    </row>
    <row r="22" ht="15.75" customHeight="1">
      <c r="A22" s="5"/>
      <c r="B22" s="5"/>
      <c r="C22" s="5"/>
      <c r="D22" s="5"/>
      <c r="E22" s="5"/>
      <c r="F22" s="5"/>
      <c r="G22" s="5"/>
    </row>
    <row r="23" ht="15.75" customHeight="1">
      <c r="A23" s="5"/>
      <c r="B23" s="5"/>
      <c r="C23" s="5"/>
      <c r="D23" s="5"/>
      <c r="E23" s="5"/>
      <c r="F23" s="5"/>
      <c r="G23" s="5"/>
    </row>
    <row r="24" ht="15.75" customHeight="1">
      <c r="A24" s="5"/>
      <c r="B24" s="5"/>
      <c r="C24" s="5"/>
      <c r="D24" s="5"/>
      <c r="E24" s="5"/>
      <c r="F24" s="5"/>
      <c r="G24" s="5"/>
    </row>
    <row r="25" ht="15.75" customHeight="1">
      <c r="A25" s="5"/>
      <c r="B25" s="5"/>
      <c r="C25" s="5"/>
      <c r="D25" s="5"/>
      <c r="E25" s="5"/>
      <c r="F25" s="5"/>
      <c r="G25" s="5"/>
    </row>
    <row r="26" ht="15.75" customHeight="1">
      <c r="A26" s="5"/>
      <c r="B26" s="5"/>
      <c r="C26" s="5"/>
      <c r="D26" s="5"/>
      <c r="E26" s="5"/>
      <c r="F26" s="5"/>
      <c r="G26" s="5"/>
    </row>
    <row r="27" ht="15.75" customHeight="1">
      <c r="A27" s="5"/>
      <c r="B27" s="5"/>
      <c r="C27" s="5"/>
      <c r="D27" s="5"/>
      <c r="E27" s="5"/>
      <c r="F27" s="5"/>
      <c r="G27" s="5"/>
    </row>
    <row r="28" ht="15.75" customHeight="1">
      <c r="A28" s="5"/>
      <c r="B28" s="5"/>
      <c r="C28" s="5"/>
      <c r="D28" s="5"/>
      <c r="E28" s="5"/>
      <c r="F28" s="5"/>
      <c r="G28" s="5"/>
    </row>
    <row r="29" ht="15.75" customHeight="1">
      <c r="A29" s="5"/>
      <c r="B29" s="5"/>
      <c r="C29" s="5"/>
      <c r="D29" s="5"/>
      <c r="E29" s="5"/>
      <c r="F29" s="5"/>
      <c r="G29" s="5"/>
    </row>
    <row r="30" ht="15.75" customHeight="1">
      <c r="A30" s="5"/>
      <c r="B30" s="5"/>
      <c r="C30" s="5"/>
      <c r="D30" s="5"/>
      <c r="E30" s="5"/>
      <c r="F30" s="5"/>
      <c r="G30" s="5"/>
    </row>
  </sheetData>
  <mergeCells count="1">
    <mergeCell ref="A1:G1"/>
  </mergeCells>
  <dataValidations>
    <dataValidation type="list" allowBlank="1" sqref="D4:D30">
      <formula1>"鉄筋,コンクリート,型枠,金物,土木,電気,設備,その他"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12.63"/>
    <col customWidth="1" min="3" max="3" width="25.13"/>
    <col customWidth="1" min="4" max="4" width="12.63"/>
    <col customWidth="1" min="5" max="5" width="25.13"/>
    <col customWidth="1" min="6" max="7" width="12.63"/>
    <col customWidth="1" min="8" max="8" width="25.13"/>
    <col customWidth="1" min="9" max="9" width="12.63"/>
  </cols>
  <sheetData>
    <row r="1">
      <c r="A1" s="1" t="s">
        <v>93</v>
      </c>
    </row>
    <row r="2">
      <c r="A2" s="2" t="s">
        <v>94</v>
      </c>
      <c r="B2" s="3"/>
      <c r="C2" s="3"/>
      <c r="D2" s="3"/>
      <c r="E2" s="3"/>
      <c r="F2" s="3"/>
      <c r="G2" s="3"/>
      <c r="H2" s="3"/>
      <c r="I2" s="3"/>
    </row>
    <row r="3">
      <c r="A3" s="4" t="s">
        <v>95</v>
      </c>
      <c r="B3" s="4" t="s">
        <v>2</v>
      </c>
      <c r="C3" s="4" t="s">
        <v>3</v>
      </c>
      <c r="D3" s="4" t="s">
        <v>42</v>
      </c>
      <c r="E3" s="4" t="s">
        <v>43</v>
      </c>
      <c r="F3" s="4" t="s">
        <v>96</v>
      </c>
      <c r="G3" s="4" t="s">
        <v>46</v>
      </c>
      <c r="H3" s="4" t="s">
        <v>97</v>
      </c>
      <c r="I3" s="4" t="s">
        <v>8</v>
      </c>
    </row>
    <row r="4">
      <c r="A4" s="6" t="s">
        <v>98</v>
      </c>
      <c r="B4" s="5" t="s">
        <v>10</v>
      </c>
      <c r="C4" s="5" t="str">
        <f>IFERROR(VLOOKUP(B4,'工事案件マスタ'!$A$4:$B$24,2,FALSE()),"")</f>
        <v>○○ビル新築工事</v>
      </c>
      <c r="D4" s="5" t="s">
        <v>49</v>
      </c>
      <c r="E4" s="5" t="str">
        <f>IFERROR(VLOOKUP(D4,'資材マスタ'!$A$4:$B$30,2,FALSE()),"")</f>
        <v>鉄筋D10</v>
      </c>
      <c r="F4" s="9">
        <v>500.0</v>
      </c>
      <c r="G4" s="5" t="str">
        <f>IFERROR(VLOOKUP(D4,'資材マスタ'!$A$4:$E$30,5,FALSE()),"")</f>
        <v>kg</v>
      </c>
      <c r="H4" s="5" t="s">
        <v>99</v>
      </c>
      <c r="I4" s="5" t="s">
        <v>100</v>
      </c>
    </row>
    <row r="5">
      <c r="A5" s="6" t="s">
        <v>98</v>
      </c>
      <c r="B5" s="5" t="s">
        <v>10</v>
      </c>
      <c r="C5" s="5" t="str">
        <f>IFERROR(VLOOKUP(B5,'工事案件マスタ'!$A$4:$B$24,2,FALSE()),"")</f>
        <v>○○ビル新築工事</v>
      </c>
      <c r="D5" s="5" t="s">
        <v>62</v>
      </c>
      <c r="E5" s="5" t="str">
        <f>IFERROR(VLOOKUP(D5,'資材マスタ'!$A$4:$B$30,2,FALSE()),"")</f>
        <v>コンクリート</v>
      </c>
      <c r="F5" s="9">
        <v>25.0</v>
      </c>
      <c r="G5" s="5" t="str">
        <f>IFERROR(VLOOKUP(D5,'資材マスタ'!$A$4:$E$30,5,FALSE()),"")</f>
        <v>m³</v>
      </c>
      <c r="H5" s="5" t="s">
        <v>101</v>
      </c>
      <c r="I5" s="5" t="s">
        <v>100</v>
      </c>
    </row>
    <row r="6">
      <c r="A6" s="6" t="s">
        <v>102</v>
      </c>
      <c r="B6" s="5" t="s">
        <v>10</v>
      </c>
      <c r="C6" s="5" t="str">
        <f>IFERROR(VLOOKUP(B6,'工事案件マスタ'!$A$4:$B$24,2,FALSE()),"")</f>
        <v>○○ビル新築工事</v>
      </c>
      <c r="D6" s="5" t="s">
        <v>67</v>
      </c>
      <c r="E6" s="5" t="str">
        <f>IFERROR(VLOOKUP(D6,'資材マスタ'!$A$4:$B$30,2,FALSE()),"")</f>
        <v>型枠用合板</v>
      </c>
      <c r="F6" s="9">
        <v>50.0</v>
      </c>
      <c r="G6" s="5" t="str">
        <f>IFERROR(VLOOKUP(D6,'資材マスタ'!$A$4:$E$30,5,FALSE()),"")</f>
        <v>枚</v>
      </c>
      <c r="H6" s="5" t="s">
        <v>103</v>
      </c>
      <c r="I6" s="5" t="s">
        <v>104</v>
      </c>
    </row>
    <row r="7">
      <c r="A7" s="6" t="s">
        <v>105</v>
      </c>
      <c r="B7" s="5" t="s">
        <v>18</v>
      </c>
      <c r="C7" s="5" t="str">
        <f>IFERROR(VLOOKUP(B7,'工事案件マスタ'!$A$4:$B$24,2,FALSE()),"")</f>
        <v>△△マンション改修工事</v>
      </c>
      <c r="D7" s="5" t="s">
        <v>77</v>
      </c>
      <c r="E7" s="5" t="str">
        <f>IFERROR(VLOOKUP(D7,'資材マスタ'!$A$4:$B$30,2,FALSE()),"")</f>
        <v>釘（N75）</v>
      </c>
      <c r="F7" s="9">
        <v>5.0</v>
      </c>
      <c r="G7" s="5" t="str">
        <f>IFERROR(VLOOKUP(D7,'資材マスタ'!$A$4:$E$30,5,FALSE()),"")</f>
        <v>kg</v>
      </c>
      <c r="H7" s="5" t="s">
        <v>106</v>
      </c>
      <c r="I7" s="5" t="s">
        <v>107</v>
      </c>
    </row>
    <row r="8">
      <c r="A8" s="6" t="s">
        <v>105</v>
      </c>
      <c r="B8" s="5" t="s">
        <v>10</v>
      </c>
      <c r="C8" s="5" t="str">
        <f>IFERROR(VLOOKUP(B8,'工事案件マスタ'!$A$4:$B$24,2,FALSE()),"")</f>
        <v>○○ビル新築工事</v>
      </c>
      <c r="D8" s="5" t="s">
        <v>56</v>
      </c>
      <c r="E8" s="5" t="str">
        <f>IFERROR(VLOOKUP(D8,'資材マスタ'!$A$4:$B$30,2,FALSE()),"")</f>
        <v>鉄筋D13</v>
      </c>
      <c r="F8" s="9">
        <v>300.0</v>
      </c>
      <c r="G8" s="5" t="str">
        <f>IFERROR(VLOOKUP(D8,'資材マスタ'!$A$4:$E$30,5,FALSE()),"")</f>
        <v>kg</v>
      </c>
      <c r="H8" s="5" t="s">
        <v>108</v>
      </c>
      <c r="I8" s="5" t="s">
        <v>100</v>
      </c>
    </row>
    <row r="9">
      <c r="A9" s="6" t="s">
        <v>109</v>
      </c>
      <c r="B9" s="5" t="s">
        <v>18</v>
      </c>
      <c r="C9" s="5" t="str">
        <f>IFERROR(VLOOKUP(B9,'工事案件マスタ'!$A$4:$B$24,2,FALSE()),"")</f>
        <v>△△マンション改修工事</v>
      </c>
      <c r="D9" s="5" t="s">
        <v>82</v>
      </c>
      <c r="E9" s="5" t="str">
        <f>IFERROR(VLOOKUP(D9,'資材マスタ'!$A$4:$B$30,2,FALSE()),"")</f>
        <v>ボルトM12</v>
      </c>
      <c r="F9" s="9">
        <v>100.0</v>
      </c>
      <c r="G9" s="5" t="str">
        <f>IFERROR(VLOOKUP(D9,'資材マスタ'!$A$4:$E$30,5,FALSE()),"")</f>
        <v>本</v>
      </c>
      <c r="H9" s="5" t="s">
        <v>110</v>
      </c>
      <c r="I9" s="5" t="s">
        <v>111</v>
      </c>
    </row>
    <row r="10">
      <c r="A10" s="6" t="s">
        <v>112</v>
      </c>
      <c r="B10" s="5" t="s">
        <v>10</v>
      </c>
      <c r="C10" s="5" t="str">
        <f>IFERROR(VLOOKUP(B10,'工事案件マスタ'!$A$4:$B$24,2,FALSE()),"")</f>
        <v>○○ビル新築工事</v>
      </c>
      <c r="D10" s="5" t="s">
        <v>73</v>
      </c>
      <c r="E10" s="5" t="str">
        <f>IFERROR(VLOOKUP(D10,'資材マスタ'!$A$4:$B$30,2,FALSE()),"")</f>
        <v>セパレーター</v>
      </c>
      <c r="F10" s="9">
        <v>200.0</v>
      </c>
      <c r="G10" s="5" t="str">
        <f>IFERROR(VLOOKUP(D10,'資材マスタ'!$A$4:$E$30,5,FALSE()),"")</f>
        <v>本</v>
      </c>
      <c r="H10" s="5" t="s">
        <v>113</v>
      </c>
      <c r="I10" s="5" t="s">
        <v>104</v>
      </c>
    </row>
    <row r="11">
      <c r="A11" s="6" t="s">
        <v>114</v>
      </c>
      <c r="B11" s="5" t="s">
        <v>25</v>
      </c>
      <c r="C11" s="5" t="str">
        <f>IFERROR(VLOOKUP(B11,'工事案件マスタ'!$A$4:$B$24,2,FALSE()),"")</f>
        <v>□□倉庫建設工事</v>
      </c>
      <c r="D11" s="5" t="s">
        <v>85</v>
      </c>
      <c r="E11" s="5" t="str">
        <f>IFERROR(VLOOKUP(D11,'資材マスタ'!$A$4:$B$30,2,FALSE()),"")</f>
        <v>砕石</v>
      </c>
      <c r="F11" s="9">
        <v>30.0</v>
      </c>
      <c r="G11" s="5" t="str">
        <f>IFERROR(VLOOKUP(D11,'資材マスタ'!$A$4:$E$30,5,FALSE()),"")</f>
        <v>m³</v>
      </c>
      <c r="H11" s="5" t="s">
        <v>115</v>
      </c>
      <c r="I11" s="5" t="s">
        <v>107</v>
      </c>
    </row>
    <row r="12">
      <c r="A12" s="6"/>
      <c r="B12" s="5"/>
      <c r="C12" s="5" t="str">
        <f>IFERROR(VLOOKUP(B12,'工事案件マスタ'!$A$4:$B$24,2,FALSE()),"")</f>
        <v/>
      </c>
      <c r="D12" s="5"/>
      <c r="E12" s="5" t="str">
        <f>IFERROR(VLOOKUP(D12,'資材マスタ'!$A$4:$B$30,2,FALSE()),"")</f>
        <v/>
      </c>
      <c r="F12" s="9"/>
      <c r="G12" s="5" t="str">
        <f>IFERROR(VLOOKUP(D12,'資材マスタ'!$A$4:$E$30,5,FALSE()),"")</f>
        <v/>
      </c>
      <c r="H12" s="5"/>
      <c r="I12" s="5"/>
    </row>
    <row r="13">
      <c r="A13" s="6"/>
      <c r="B13" s="5"/>
      <c r="C13" s="5" t="str">
        <f>IFERROR(VLOOKUP(B13,'工事案件マスタ'!$A$4:$B$24,2,FALSE()),"")</f>
        <v/>
      </c>
      <c r="D13" s="5"/>
      <c r="E13" s="5" t="str">
        <f>IFERROR(VLOOKUP(D13,'資材マスタ'!$A$4:$B$30,2,FALSE()),"")</f>
        <v/>
      </c>
      <c r="F13" s="9"/>
      <c r="G13" s="5" t="str">
        <f>IFERROR(VLOOKUP(D13,'資材マスタ'!$A$4:$E$30,5,FALSE()),"")</f>
        <v/>
      </c>
      <c r="H13" s="5"/>
      <c r="I13" s="5"/>
    </row>
    <row r="14">
      <c r="A14" s="6"/>
      <c r="B14" s="5"/>
      <c r="C14" s="5" t="str">
        <f>IFERROR(VLOOKUP(B14,'工事案件マスタ'!$A$4:$B$24,2,FALSE()),"")</f>
        <v/>
      </c>
      <c r="D14" s="5"/>
      <c r="E14" s="5" t="str">
        <f>IFERROR(VLOOKUP(D14,'資材マスタ'!$A$4:$B$30,2,FALSE()),"")</f>
        <v/>
      </c>
      <c r="F14" s="9"/>
      <c r="G14" s="5" t="str">
        <f>IFERROR(VLOOKUP(D14,'資材マスタ'!$A$4:$E$30,5,FALSE()),"")</f>
        <v/>
      </c>
      <c r="H14" s="5"/>
      <c r="I14" s="5"/>
    </row>
    <row r="15">
      <c r="A15" s="6"/>
      <c r="B15" s="5"/>
      <c r="C15" s="5" t="str">
        <f>IFERROR(VLOOKUP(B15,'工事案件マスタ'!$A$4:$B$24,2,FALSE()),"")</f>
        <v/>
      </c>
      <c r="D15" s="5"/>
      <c r="E15" s="5" t="str">
        <f>IFERROR(VLOOKUP(D15,'資材マスタ'!$A$4:$B$30,2,FALSE()),"")</f>
        <v/>
      </c>
      <c r="F15" s="9"/>
      <c r="G15" s="5" t="str">
        <f>IFERROR(VLOOKUP(D15,'資材マスタ'!$A$4:$E$30,5,FALSE()),"")</f>
        <v/>
      </c>
      <c r="H15" s="5"/>
      <c r="I15" s="5"/>
    </row>
    <row r="16">
      <c r="A16" s="6"/>
      <c r="B16" s="5"/>
      <c r="C16" s="5" t="str">
        <f>IFERROR(VLOOKUP(B16,'工事案件マスタ'!$A$4:$B$24,2,FALSE()),"")</f>
        <v/>
      </c>
      <c r="D16" s="5"/>
      <c r="E16" s="5" t="str">
        <f>IFERROR(VLOOKUP(D16,'資材マスタ'!$A$4:$B$30,2,FALSE()),"")</f>
        <v/>
      </c>
      <c r="F16" s="9"/>
      <c r="G16" s="5" t="str">
        <f>IFERROR(VLOOKUP(D16,'資材マスタ'!$A$4:$E$30,5,FALSE()),"")</f>
        <v/>
      </c>
      <c r="H16" s="5"/>
      <c r="I16" s="5"/>
    </row>
    <row r="17">
      <c r="A17" s="6"/>
      <c r="B17" s="5"/>
      <c r="C17" s="5" t="str">
        <f>IFERROR(VLOOKUP(B17,'工事案件マスタ'!$A$4:$B$24,2,FALSE()),"")</f>
        <v/>
      </c>
      <c r="D17" s="5"/>
      <c r="E17" s="5" t="str">
        <f>IFERROR(VLOOKUP(D17,'資材マスタ'!$A$4:$B$30,2,FALSE()),"")</f>
        <v/>
      </c>
      <c r="F17" s="9"/>
      <c r="G17" s="5" t="str">
        <f>IFERROR(VLOOKUP(D17,'資材マスタ'!$A$4:$E$30,5,FALSE()),"")</f>
        <v/>
      </c>
      <c r="H17" s="5"/>
      <c r="I17" s="5"/>
    </row>
    <row r="18">
      <c r="A18" s="6"/>
      <c r="B18" s="5"/>
      <c r="C18" s="5" t="str">
        <f>IFERROR(VLOOKUP(B18,'工事案件マスタ'!$A$4:$B$24,2,FALSE()),"")</f>
        <v/>
      </c>
      <c r="D18" s="5"/>
      <c r="E18" s="5" t="str">
        <f>IFERROR(VLOOKUP(D18,'資材マスタ'!$A$4:$B$30,2,FALSE()),"")</f>
        <v/>
      </c>
      <c r="F18" s="9"/>
      <c r="G18" s="5" t="str">
        <f>IFERROR(VLOOKUP(D18,'資材マスタ'!$A$4:$E$30,5,FALSE()),"")</f>
        <v/>
      </c>
      <c r="H18" s="5"/>
      <c r="I18" s="5"/>
    </row>
    <row r="19">
      <c r="A19" s="6"/>
      <c r="B19" s="5"/>
      <c r="C19" s="5" t="str">
        <f>IFERROR(VLOOKUP(B19,'工事案件マスタ'!$A$4:$B$24,2,FALSE()),"")</f>
        <v/>
      </c>
      <c r="D19" s="5"/>
      <c r="E19" s="5" t="str">
        <f>IFERROR(VLOOKUP(D19,'資材マスタ'!$A$4:$B$30,2,FALSE()),"")</f>
        <v/>
      </c>
      <c r="F19" s="9"/>
      <c r="G19" s="5" t="str">
        <f>IFERROR(VLOOKUP(D19,'資材マスタ'!$A$4:$E$30,5,FALSE()),"")</f>
        <v/>
      </c>
      <c r="H19" s="5"/>
      <c r="I19" s="5"/>
    </row>
    <row r="20" ht="15.75" customHeight="1">
      <c r="A20" s="6"/>
      <c r="B20" s="5"/>
      <c r="C20" s="5" t="str">
        <f>IFERROR(VLOOKUP(B20,'工事案件マスタ'!$A$4:$B$24,2,FALSE()),"")</f>
        <v/>
      </c>
      <c r="D20" s="5"/>
      <c r="E20" s="5" t="str">
        <f>IFERROR(VLOOKUP(D20,'資材マスタ'!$A$4:$B$30,2,FALSE()),"")</f>
        <v/>
      </c>
      <c r="F20" s="9"/>
      <c r="G20" s="5" t="str">
        <f>IFERROR(VLOOKUP(D20,'資材マスタ'!$A$4:$E$30,5,FALSE()),"")</f>
        <v/>
      </c>
      <c r="H20" s="5"/>
      <c r="I20" s="5"/>
    </row>
    <row r="21" ht="15.75" customHeight="1">
      <c r="A21" s="6"/>
      <c r="B21" s="5"/>
      <c r="C21" s="5" t="str">
        <f>IFERROR(VLOOKUP(B21,'工事案件マスタ'!$A$4:$B$24,2,FALSE()),"")</f>
        <v/>
      </c>
      <c r="D21" s="5"/>
      <c r="E21" s="5" t="str">
        <f>IFERROR(VLOOKUP(D21,'資材マスタ'!$A$4:$B$30,2,FALSE()),"")</f>
        <v/>
      </c>
      <c r="F21" s="9"/>
      <c r="G21" s="5" t="str">
        <f>IFERROR(VLOOKUP(D21,'資材マスタ'!$A$4:$E$30,5,FALSE()),"")</f>
        <v/>
      </c>
      <c r="H21" s="5"/>
      <c r="I21" s="5"/>
    </row>
    <row r="22" ht="15.75" customHeight="1">
      <c r="A22" s="6"/>
      <c r="B22" s="5"/>
      <c r="C22" s="5" t="str">
        <f>IFERROR(VLOOKUP(B22,'工事案件マスタ'!$A$4:$B$24,2,FALSE()),"")</f>
        <v/>
      </c>
      <c r="D22" s="5"/>
      <c r="E22" s="5" t="str">
        <f>IFERROR(VLOOKUP(D22,'資材マスタ'!$A$4:$B$30,2,FALSE()),"")</f>
        <v/>
      </c>
      <c r="F22" s="9"/>
      <c r="G22" s="5" t="str">
        <f>IFERROR(VLOOKUP(D22,'資材マスタ'!$A$4:$E$30,5,FALSE()),"")</f>
        <v/>
      </c>
      <c r="H22" s="5"/>
      <c r="I22" s="5"/>
    </row>
    <row r="23" ht="15.75" customHeight="1">
      <c r="A23" s="6"/>
      <c r="B23" s="5"/>
      <c r="C23" s="5" t="str">
        <f>IFERROR(VLOOKUP(B23,'工事案件マスタ'!$A$4:$B$24,2,FALSE()),"")</f>
        <v/>
      </c>
      <c r="D23" s="5"/>
      <c r="E23" s="5" t="str">
        <f>IFERROR(VLOOKUP(D23,'資材マスタ'!$A$4:$B$30,2,FALSE()),"")</f>
        <v/>
      </c>
      <c r="F23" s="9"/>
      <c r="G23" s="5" t="str">
        <f>IFERROR(VLOOKUP(D23,'資材マスタ'!$A$4:$E$30,5,FALSE()),"")</f>
        <v/>
      </c>
      <c r="H23" s="5"/>
      <c r="I23" s="5"/>
    </row>
    <row r="24" ht="15.75" customHeight="1">
      <c r="A24" s="6"/>
      <c r="B24" s="5"/>
      <c r="C24" s="5" t="str">
        <f>IFERROR(VLOOKUP(B24,'工事案件マスタ'!$A$4:$B$24,2,FALSE()),"")</f>
        <v/>
      </c>
      <c r="D24" s="5"/>
      <c r="E24" s="5" t="str">
        <f>IFERROR(VLOOKUP(D24,'資材マスタ'!$A$4:$B$30,2,FALSE()),"")</f>
        <v/>
      </c>
      <c r="F24" s="9"/>
      <c r="G24" s="5" t="str">
        <f>IFERROR(VLOOKUP(D24,'資材マスタ'!$A$4:$E$30,5,FALSE()),"")</f>
        <v/>
      </c>
      <c r="H24" s="5"/>
      <c r="I24" s="5"/>
    </row>
    <row r="25" ht="15.75" customHeight="1">
      <c r="A25" s="6"/>
      <c r="B25" s="5"/>
      <c r="C25" s="5" t="str">
        <f>IFERROR(VLOOKUP(B25,'工事案件マスタ'!$A$4:$B$24,2,FALSE()),"")</f>
        <v/>
      </c>
      <c r="D25" s="5"/>
      <c r="E25" s="5" t="str">
        <f>IFERROR(VLOOKUP(D25,'資材マスタ'!$A$4:$B$30,2,FALSE()),"")</f>
        <v/>
      </c>
      <c r="F25" s="9"/>
      <c r="G25" s="5" t="str">
        <f>IFERROR(VLOOKUP(D25,'資材マスタ'!$A$4:$E$30,5,FALSE()),"")</f>
        <v/>
      </c>
      <c r="H25" s="5"/>
      <c r="I25" s="5"/>
    </row>
    <row r="26" ht="15.75" customHeight="1">
      <c r="A26" s="6"/>
      <c r="B26" s="5"/>
      <c r="C26" s="5" t="str">
        <f>IFERROR(VLOOKUP(B26,'工事案件マスタ'!$A$4:$B$24,2,FALSE()),"")</f>
        <v/>
      </c>
      <c r="D26" s="5"/>
      <c r="E26" s="5" t="str">
        <f>IFERROR(VLOOKUP(D26,'資材マスタ'!$A$4:$B$30,2,FALSE()),"")</f>
        <v/>
      </c>
      <c r="F26" s="9"/>
      <c r="G26" s="5" t="str">
        <f>IFERROR(VLOOKUP(D26,'資材マスタ'!$A$4:$E$30,5,FALSE()),"")</f>
        <v/>
      </c>
      <c r="H26" s="5"/>
      <c r="I26" s="5"/>
    </row>
    <row r="27" ht="15.75" customHeight="1">
      <c r="A27" s="6"/>
      <c r="B27" s="5"/>
      <c r="C27" s="5" t="str">
        <f>IFERROR(VLOOKUP(B27,'工事案件マスタ'!$A$4:$B$24,2,FALSE()),"")</f>
        <v/>
      </c>
      <c r="D27" s="5"/>
      <c r="E27" s="5" t="str">
        <f>IFERROR(VLOOKUP(D27,'資材マスタ'!$A$4:$B$30,2,FALSE()),"")</f>
        <v/>
      </c>
      <c r="F27" s="9"/>
      <c r="G27" s="5" t="str">
        <f>IFERROR(VLOOKUP(D27,'資材マスタ'!$A$4:$E$30,5,FALSE()),"")</f>
        <v/>
      </c>
      <c r="H27" s="5"/>
      <c r="I27" s="5"/>
    </row>
    <row r="28" ht="15.75" customHeight="1">
      <c r="A28" s="6"/>
      <c r="B28" s="5"/>
      <c r="C28" s="5" t="str">
        <f>IFERROR(VLOOKUP(B28,'工事案件マスタ'!$A$4:$B$24,2,FALSE()),"")</f>
        <v/>
      </c>
      <c r="D28" s="5"/>
      <c r="E28" s="5" t="str">
        <f>IFERROR(VLOOKUP(D28,'資材マスタ'!$A$4:$B$30,2,FALSE()),"")</f>
        <v/>
      </c>
      <c r="F28" s="9"/>
      <c r="G28" s="5" t="str">
        <f>IFERROR(VLOOKUP(D28,'資材マスタ'!$A$4:$E$30,5,FALSE()),"")</f>
        <v/>
      </c>
      <c r="H28" s="5"/>
      <c r="I28" s="5"/>
    </row>
    <row r="29" ht="15.75" customHeight="1">
      <c r="A29" s="6"/>
      <c r="B29" s="5"/>
      <c r="C29" s="5" t="str">
        <f>IFERROR(VLOOKUP(B29,'工事案件マスタ'!$A$4:$B$24,2,FALSE()),"")</f>
        <v/>
      </c>
      <c r="D29" s="5"/>
      <c r="E29" s="5" t="str">
        <f>IFERROR(VLOOKUP(D29,'資材マスタ'!$A$4:$B$30,2,FALSE()),"")</f>
        <v/>
      </c>
      <c r="F29" s="9"/>
      <c r="G29" s="5" t="str">
        <f>IFERROR(VLOOKUP(D29,'資材マスタ'!$A$4:$E$30,5,FALSE()),"")</f>
        <v/>
      </c>
      <c r="H29" s="5"/>
      <c r="I29" s="5"/>
    </row>
    <row r="30" ht="15.75" customHeight="1">
      <c r="A30" s="6"/>
      <c r="B30" s="5"/>
      <c r="C30" s="5" t="str">
        <f>IFERROR(VLOOKUP(B30,'工事案件マスタ'!$A$4:$B$24,2,FALSE()),"")</f>
        <v/>
      </c>
      <c r="D30" s="5"/>
      <c r="E30" s="5" t="str">
        <f>IFERROR(VLOOKUP(D30,'資材マスタ'!$A$4:$B$30,2,FALSE()),"")</f>
        <v/>
      </c>
      <c r="F30" s="9"/>
      <c r="G30" s="5" t="str">
        <f>IFERROR(VLOOKUP(D30,'資材マスタ'!$A$4:$E$30,5,FALSE()),"")</f>
        <v/>
      </c>
      <c r="H30" s="5"/>
      <c r="I30" s="5"/>
    </row>
  </sheetData>
  <mergeCells count="1">
    <mergeCell ref="A1:I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13"/>
    <col customWidth="1" min="3" max="3" width="12.63"/>
    <col customWidth="1" min="4" max="4" width="25.13"/>
    <col customWidth="1" min="5" max="5" width="12.63"/>
  </cols>
  <sheetData>
    <row r="1">
      <c r="A1" s="10" t="s">
        <v>116</v>
      </c>
    </row>
    <row r="2">
      <c r="A2" s="11" t="s">
        <v>117</v>
      </c>
      <c r="B2" s="12"/>
      <c r="C2" s="12"/>
      <c r="D2" s="12"/>
      <c r="E2" s="12"/>
    </row>
    <row r="3">
      <c r="A3" s="13" t="s">
        <v>2</v>
      </c>
      <c r="B3" s="13" t="s">
        <v>3</v>
      </c>
      <c r="C3" s="13" t="s">
        <v>42</v>
      </c>
      <c r="D3" s="13" t="s">
        <v>43</v>
      </c>
      <c r="E3" s="13" t="s">
        <v>118</v>
      </c>
    </row>
    <row r="4">
      <c r="A4" s="14" t="s">
        <v>10</v>
      </c>
      <c r="B4" s="14" t="str">
        <f>IFERROR(VLOOKUP(A4,'工事案件マスタ'!$A$4:$B$24,2,FALSE()),"")</f>
        <v>○○ビル新築工事</v>
      </c>
      <c r="C4" s="14" t="s">
        <v>49</v>
      </c>
      <c r="D4" s="14" t="str">
        <f>IFERROR(VLOOKUP(C4,'資材マスタ'!$A$4:$B$30,2,FALSE()),"")</f>
        <v>鉄筋D10</v>
      </c>
      <c r="E4" s="15">
        <f>SUMIFS('資材使用履歴'!$F:$F,'資材使用履歴'!$B:$B,A4,'資材使用履歴'!$D:$D,C4)</f>
        <v>500</v>
      </c>
    </row>
    <row r="5">
      <c r="A5" s="14" t="s">
        <v>10</v>
      </c>
      <c r="B5" s="14" t="str">
        <f>IFERROR(VLOOKUP(A5,'工事案件マスタ'!$A$4:$B$24,2,FALSE()),"")</f>
        <v>○○ビル新築工事</v>
      </c>
      <c r="C5" s="14" t="s">
        <v>56</v>
      </c>
      <c r="D5" s="14" t="str">
        <f>IFERROR(VLOOKUP(C5,'資材マスタ'!$A$4:$B$30,2,FALSE()),"")</f>
        <v>鉄筋D13</v>
      </c>
      <c r="E5" s="15">
        <f>SUMIFS('資材使用履歴'!$F:$F,'資材使用履歴'!$B:$B,A5,'資材使用履歴'!$D:$D,C5)</f>
        <v>300</v>
      </c>
    </row>
    <row r="6">
      <c r="A6" s="14" t="s">
        <v>10</v>
      </c>
      <c r="B6" s="14" t="str">
        <f>IFERROR(VLOOKUP(A6,'工事案件マスタ'!$A$4:$B$24,2,FALSE()),"")</f>
        <v>○○ビル新築工事</v>
      </c>
      <c r="C6" s="14" t="s">
        <v>62</v>
      </c>
      <c r="D6" s="14" t="str">
        <f>IFERROR(VLOOKUP(C6,'資材マスタ'!$A$4:$B$30,2,FALSE()),"")</f>
        <v>コンクリート</v>
      </c>
      <c r="E6" s="15">
        <f>SUMIFS('資材使用履歴'!$F:$F,'資材使用履歴'!$B:$B,A6,'資材使用履歴'!$D:$D,C6)</f>
        <v>25</v>
      </c>
    </row>
    <row r="7">
      <c r="A7" s="14" t="s">
        <v>10</v>
      </c>
      <c r="B7" s="14" t="str">
        <f>IFERROR(VLOOKUP(A7,'工事案件マスタ'!$A$4:$B$24,2,FALSE()),"")</f>
        <v>○○ビル新築工事</v>
      </c>
      <c r="C7" s="14" t="s">
        <v>67</v>
      </c>
      <c r="D7" s="14" t="str">
        <f>IFERROR(VLOOKUP(C7,'資材マスタ'!$A$4:$B$30,2,FALSE()),"")</f>
        <v>型枠用合板</v>
      </c>
      <c r="E7" s="15">
        <f>SUMIFS('資材使用履歴'!$F:$F,'資材使用履歴'!$B:$B,A7,'資材使用履歴'!$D:$D,C7)</f>
        <v>50</v>
      </c>
    </row>
    <row r="8">
      <c r="A8" s="14" t="s">
        <v>10</v>
      </c>
      <c r="B8" s="14" t="str">
        <f>IFERROR(VLOOKUP(A8,'工事案件マスタ'!$A$4:$B$24,2,FALSE()),"")</f>
        <v>○○ビル新築工事</v>
      </c>
      <c r="C8" s="14" t="s">
        <v>73</v>
      </c>
      <c r="D8" s="14" t="str">
        <f>IFERROR(VLOOKUP(C8,'資材マスタ'!$A$4:$B$30,2,FALSE()),"")</f>
        <v>セパレーター</v>
      </c>
      <c r="E8" s="15">
        <f>SUMIFS('資材使用履歴'!$F:$F,'資材使用履歴'!$B:$B,A8,'資材使用履歴'!$D:$D,C8)</f>
        <v>200</v>
      </c>
    </row>
    <row r="9">
      <c r="A9" s="14" t="s">
        <v>18</v>
      </c>
      <c r="B9" s="14" t="str">
        <f>IFERROR(VLOOKUP(A9,'工事案件マスタ'!$A$4:$B$24,2,FALSE()),"")</f>
        <v>△△マンション改修工事</v>
      </c>
      <c r="C9" s="14" t="s">
        <v>77</v>
      </c>
      <c r="D9" s="14" t="str">
        <f>IFERROR(VLOOKUP(C9,'資材マスタ'!$A$4:$B$30,2,FALSE()),"")</f>
        <v>釘（N75）</v>
      </c>
      <c r="E9" s="15">
        <f>SUMIFS('資材使用履歴'!$F:$F,'資材使用履歴'!$B:$B,A9,'資材使用履歴'!$D:$D,C9)</f>
        <v>5</v>
      </c>
    </row>
    <row r="10">
      <c r="A10" s="14" t="s">
        <v>18</v>
      </c>
      <c r="B10" s="14" t="str">
        <f>IFERROR(VLOOKUP(A10,'工事案件マスタ'!$A$4:$B$24,2,FALSE()),"")</f>
        <v>△△マンション改修工事</v>
      </c>
      <c r="C10" s="14" t="s">
        <v>82</v>
      </c>
      <c r="D10" s="14" t="str">
        <f>IFERROR(VLOOKUP(C10,'資材マスタ'!$A$4:$B$30,2,FALSE()),"")</f>
        <v>ボルトM12</v>
      </c>
      <c r="E10" s="15">
        <f>SUMIFS('資材使用履歴'!$F:$F,'資材使用履歴'!$B:$B,A10,'資材使用履歴'!$D:$D,C10)</f>
        <v>100</v>
      </c>
    </row>
    <row r="11">
      <c r="A11" s="14" t="s">
        <v>25</v>
      </c>
      <c r="B11" s="14" t="str">
        <f>IFERROR(VLOOKUP(A11,'工事案件マスタ'!$A$4:$B$24,2,FALSE()),"")</f>
        <v>□□倉庫建設工事</v>
      </c>
      <c r="C11" s="14" t="s">
        <v>85</v>
      </c>
      <c r="D11" s="14" t="str">
        <f>IFERROR(VLOOKUP(C11,'資材マスタ'!$A$4:$B$30,2,FALSE()),"")</f>
        <v>砕石</v>
      </c>
      <c r="E11" s="15">
        <f>SUMIFS('資材使用履歴'!$F:$F,'資材使用履歴'!$B:$B,A11,'資材使用履歴'!$D:$D,C11)</f>
        <v>30</v>
      </c>
    </row>
    <row r="12">
      <c r="A12" s="16"/>
      <c r="B12" s="16" t="str">
        <f>IFERROR(VLOOKUP(A12,'工事案件マスタ'!$A$4:$B$24,2,FALSE()),"")</f>
        <v/>
      </c>
      <c r="C12" s="16"/>
      <c r="D12" s="16" t="str">
        <f>IFERROR(VLOOKUP(C12,'資材マスタ'!$A$4:$B$30,2,FALSE()),"")</f>
        <v/>
      </c>
      <c r="E12" s="17" t="str">
        <f>IF(A12="","",SUMIFS('資材使用履歴'!$F:$F,'資材使用履歴'!$B:$B,A12,'資材使用履歴'!$D:$D,C12))</f>
        <v/>
      </c>
    </row>
    <row r="13">
      <c r="A13" s="16"/>
      <c r="B13" s="16" t="str">
        <f>IFERROR(VLOOKUP(A13,'工事案件マスタ'!$A$4:$B$24,2,FALSE()),"")</f>
        <v/>
      </c>
      <c r="C13" s="16"/>
      <c r="D13" s="16" t="str">
        <f>IFERROR(VLOOKUP(C13,'資材マスタ'!$A$4:$B$30,2,FALSE()),"")</f>
        <v/>
      </c>
      <c r="E13" s="17" t="str">
        <f>IF(A13="","",SUMIFS('資材使用履歴'!$F:$F,'資材使用履歴'!$B:$B,A13,'資材使用履歴'!$D:$D,C13))</f>
        <v/>
      </c>
    </row>
    <row r="14">
      <c r="A14" s="16"/>
      <c r="B14" s="16" t="str">
        <f>IFERROR(VLOOKUP(A14,'工事案件マスタ'!$A$4:$B$24,2,FALSE()),"")</f>
        <v/>
      </c>
      <c r="C14" s="16"/>
      <c r="D14" s="16" t="str">
        <f>IFERROR(VLOOKUP(C14,'資材マスタ'!$A$4:$B$30,2,FALSE()),"")</f>
        <v/>
      </c>
      <c r="E14" s="17" t="str">
        <f>IF(A14="","",SUMIFS('資材使用履歴'!$F:$F,'資材使用履歴'!$B:$B,A14,'資材使用履歴'!$D:$D,C14))</f>
        <v/>
      </c>
    </row>
    <row r="15">
      <c r="A15" s="16"/>
      <c r="B15" s="16" t="str">
        <f>IFERROR(VLOOKUP(A15,'工事案件マスタ'!$A$4:$B$24,2,FALSE()),"")</f>
        <v/>
      </c>
      <c r="C15" s="16"/>
      <c r="D15" s="16" t="str">
        <f>IFERROR(VLOOKUP(C15,'資材マスタ'!$A$4:$B$30,2,FALSE()),"")</f>
        <v/>
      </c>
      <c r="E15" s="17" t="str">
        <f>IF(A15="","",SUMIFS('資材使用履歴'!$F:$F,'資材使用履歴'!$B:$B,A15,'資材使用履歴'!$D:$D,C15))</f>
        <v/>
      </c>
    </row>
    <row r="16">
      <c r="A16" s="16"/>
      <c r="B16" s="16" t="str">
        <f>IFERROR(VLOOKUP(A16,'工事案件マスタ'!$A$4:$B$24,2,FALSE()),"")</f>
        <v/>
      </c>
      <c r="C16" s="16"/>
      <c r="D16" s="16" t="str">
        <f>IFERROR(VLOOKUP(C16,'資材マスタ'!$A$4:$B$30,2,FALSE()),"")</f>
        <v/>
      </c>
      <c r="E16" s="17" t="str">
        <f>IF(A16="","",SUMIFS('資材使用履歴'!$F:$F,'資材使用履歴'!$B:$B,A16,'資材使用履歴'!$D:$D,C16))</f>
        <v/>
      </c>
    </row>
    <row r="17">
      <c r="A17" s="16"/>
      <c r="B17" s="16" t="str">
        <f>IFERROR(VLOOKUP(A17,'工事案件マスタ'!$A$4:$B$24,2,FALSE()),"")</f>
        <v/>
      </c>
      <c r="C17" s="16"/>
      <c r="D17" s="16" t="str">
        <f>IFERROR(VLOOKUP(C17,'資材マスタ'!$A$4:$B$30,2,FALSE()),"")</f>
        <v/>
      </c>
      <c r="E17" s="17" t="str">
        <f>IF(A17="","",SUMIFS('資材使用履歴'!$F:$F,'資材使用履歴'!$B:$B,A17,'資材使用履歴'!$D:$D,C17))</f>
        <v/>
      </c>
    </row>
    <row r="18">
      <c r="A18" s="16"/>
      <c r="B18" s="16" t="str">
        <f>IFERROR(VLOOKUP(A18,'工事案件マスタ'!$A$4:$B$24,2,FALSE()),"")</f>
        <v/>
      </c>
      <c r="C18" s="16"/>
      <c r="D18" s="16" t="str">
        <f>IFERROR(VLOOKUP(C18,'資材マスタ'!$A$4:$B$30,2,FALSE()),"")</f>
        <v/>
      </c>
      <c r="E18" s="17" t="str">
        <f>IF(A18="","",SUMIFS('資材使用履歴'!$F:$F,'資材使用履歴'!$B:$B,A18,'資材使用履歴'!$D:$D,C18))</f>
        <v/>
      </c>
    </row>
    <row r="19">
      <c r="A19" s="16"/>
      <c r="B19" s="16" t="str">
        <f>IFERROR(VLOOKUP(A19,'工事案件マスタ'!$A$4:$B$24,2,FALSE()),"")</f>
        <v/>
      </c>
      <c r="C19" s="16"/>
      <c r="D19" s="16" t="str">
        <f>IFERROR(VLOOKUP(C19,'資材マスタ'!$A$4:$B$30,2,FALSE()),"")</f>
        <v/>
      </c>
      <c r="E19" s="17" t="str">
        <f>IF(A19="","",SUMIFS('資材使用履歴'!$F:$F,'資材使用履歴'!$B:$B,A19,'資材使用履歴'!$D:$D,C19))</f>
        <v/>
      </c>
    </row>
    <row r="20" ht="15.75" customHeight="1">
      <c r="A20" s="16"/>
      <c r="B20" s="16" t="str">
        <f>IFERROR(VLOOKUP(A20,'工事案件マスタ'!$A$4:$B$24,2,FALSE()),"")</f>
        <v/>
      </c>
      <c r="C20" s="16"/>
      <c r="D20" s="16" t="str">
        <f>IFERROR(VLOOKUP(C20,'資材マスタ'!$A$4:$B$30,2,FALSE()),"")</f>
        <v/>
      </c>
      <c r="E20" s="17" t="str">
        <f>IF(A20="","",SUMIFS('資材使用履歴'!$F:$F,'資材使用履歴'!$B:$B,A20,'資材使用履歴'!$D:$D,C20))</f>
        <v/>
      </c>
    </row>
    <row r="21" ht="15.75" customHeight="1">
      <c r="A21" s="16"/>
      <c r="B21" s="16" t="str">
        <f>IFERROR(VLOOKUP(A21,'工事案件マスタ'!$A$4:$B$24,2,FALSE()),"")</f>
        <v/>
      </c>
      <c r="C21" s="16"/>
      <c r="D21" s="16" t="str">
        <f>IFERROR(VLOOKUP(C21,'資材マスタ'!$A$4:$B$30,2,FALSE()),"")</f>
        <v/>
      </c>
      <c r="E21" s="17" t="str">
        <f>IF(A21="","",SUMIFS('資材使用履歴'!$F:$F,'資材使用履歴'!$B:$B,A21,'資材使用履歴'!$D:$D,C21))</f>
        <v/>
      </c>
    </row>
    <row r="22" ht="15.75" customHeight="1">
      <c r="A22" s="16"/>
      <c r="B22" s="16" t="str">
        <f>IFERROR(VLOOKUP(A22,'工事案件マスタ'!$A$4:$B$24,2,FALSE()),"")</f>
        <v/>
      </c>
      <c r="C22" s="16"/>
      <c r="D22" s="16" t="str">
        <f>IFERROR(VLOOKUP(C22,'資材マスタ'!$A$4:$B$30,2,FALSE()),"")</f>
        <v/>
      </c>
      <c r="E22" s="17" t="str">
        <f>IF(A22="","",SUMIFS('資材使用履歴'!$F:$F,'資材使用履歴'!$B:$B,A22,'資材使用履歴'!$D:$D,C22))</f>
        <v/>
      </c>
    </row>
    <row r="23" ht="15.75" customHeight="1">
      <c r="A23" s="16"/>
      <c r="B23" s="16" t="str">
        <f>IFERROR(VLOOKUP(A23,'工事案件マスタ'!$A$4:$B$24,2,FALSE()),"")</f>
        <v/>
      </c>
      <c r="C23" s="16"/>
      <c r="D23" s="16" t="str">
        <f>IFERROR(VLOOKUP(C23,'資材マスタ'!$A$4:$B$30,2,FALSE()),"")</f>
        <v/>
      </c>
      <c r="E23" s="17" t="str">
        <f>IF(A23="","",SUMIFS('資材使用履歴'!$F:$F,'資材使用履歴'!$B:$B,A23,'資材使用履歴'!$D:$D,C23))</f>
        <v/>
      </c>
    </row>
    <row r="24" ht="15.75" customHeight="1">
      <c r="A24" s="16"/>
      <c r="B24" s="16" t="str">
        <f>IFERROR(VLOOKUP(A24,'工事案件マスタ'!$A$4:$B$24,2,FALSE()),"")</f>
        <v/>
      </c>
      <c r="C24" s="16"/>
      <c r="D24" s="16" t="str">
        <f>IFERROR(VLOOKUP(C24,'資材マスタ'!$A$4:$B$30,2,FALSE()),"")</f>
        <v/>
      </c>
      <c r="E24" s="17" t="str">
        <f>IF(A24="","",SUMIFS('資材使用履歴'!$F:$F,'資材使用履歴'!$B:$B,A24,'資材使用履歴'!$D:$D,C24))</f>
        <v/>
      </c>
    </row>
    <row r="25" ht="15.75" customHeight="1">
      <c r="A25" s="16"/>
      <c r="B25" s="16" t="str">
        <f>IFERROR(VLOOKUP(A25,'工事案件マスタ'!$A$4:$B$24,2,FALSE()),"")</f>
        <v/>
      </c>
      <c r="C25" s="16"/>
      <c r="D25" s="16" t="str">
        <f>IFERROR(VLOOKUP(C25,'資材マスタ'!$A$4:$B$30,2,FALSE()),"")</f>
        <v/>
      </c>
      <c r="E25" s="17" t="str">
        <f>IF(A25="","",SUMIFS('資材使用履歴'!$F:$F,'資材使用履歴'!$B:$B,A25,'資材使用履歴'!$D:$D,C25))</f>
        <v/>
      </c>
    </row>
    <row r="26" ht="15.75" customHeight="1">
      <c r="A26" s="16"/>
      <c r="B26" s="16" t="str">
        <f>IFERROR(VLOOKUP(A26,'工事案件マスタ'!$A$4:$B$24,2,FALSE()),"")</f>
        <v/>
      </c>
      <c r="C26" s="16"/>
      <c r="D26" s="16" t="str">
        <f>IFERROR(VLOOKUP(C26,'資材マスタ'!$A$4:$B$30,2,FALSE()),"")</f>
        <v/>
      </c>
      <c r="E26" s="17" t="str">
        <f>IF(A26="","",SUMIFS('資材使用履歴'!$F:$F,'資材使用履歴'!$B:$B,A26,'資材使用履歴'!$D:$D,C26))</f>
        <v/>
      </c>
    </row>
    <row r="27" ht="15.75" customHeight="1">
      <c r="A27" s="16"/>
      <c r="B27" s="16" t="str">
        <f>IFERROR(VLOOKUP(A27,'工事案件マスタ'!$A$4:$B$24,2,FALSE()),"")</f>
        <v/>
      </c>
      <c r="C27" s="16"/>
      <c r="D27" s="16" t="str">
        <f>IFERROR(VLOOKUP(C27,'資材マスタ'!$A$4:$B$30,2,FALSE()),"")</f>
        <v/>
      </c>
      <c r="E27" s="17" t="str">
        <f>IF(A27="","",SUMIFS('資材使用履歴'!$F:$F,'資材使用履歴'!$B:$B,A27,'資材使用履歴'!$D:$D,C27))</f>
        <v/>
      </c>
    </row>
    <row r="28" ht="15.75" customHeight="1">
      <c r="A28" s="16"/>
      <c r="B28" s="16" t="str">
        <f>IFERROR(VLOOKUP(A28,'工事案件マスタ'!$A$4:$B$24,2,FALSE()),"")</f>
        <v/>
      </c>
      <c r="C28" s="16"/>
      <c r="D28" s="16" t="str">
        <f>IFERROR(VLOOKUP(C28,'資材マスタ'!$A$4:$B$30,2,FALSE()),"")</f>
        <v/>
      </c>
      <c r="E28" s="17" t="str">
        <f>IF(A28="","",SUMIFS('資材使用履歴'!$F:$F,'資材使用履歴'!$B:$B,A28,'資材使用履歴'!$D:$D,C28))</f>
        <v/>
      </c>
    </row>
    <row r="29" ht="15.75" customHeight="1">
      <c r="A29" s="16"/>
      <c r="B29" s="16" t="str">
        <f>IFERROR(VLOOKUP(A29,'工事案件マスタ'!$A$4:$B$24,2,FALSE()),"")</f>
        <v/>
      </c>
      <c r="C29" s="16"/>
      <c r="D29" s="16" t="str">
        <f>IFERROR(VLOOKUP(C29,'資材マスタ'!$A$4:$B$30,2,FALSE()),"")</f>
        <v/>
      </c>
      <c r="E29" s="17" t="str">
        <f>IF(A29="","",SUMIFS('資材使用履歴'!$F:$F,'資材使用履歴'!$B:$B,A29,'資材使用履歴'!$D:$D,C29))</f>
        <v/>
      </c>
    </row>
    <row r="30" ht="15.75" customHeight="1">
      <c r="A30" s="16"/>
      <c r="B30" s="16" t="str">
        <f>IFERROR(VLOOKUP(A30,'工事案件マスタ'!$A$4:$B$24,2,FALSE()),"")</f>
        <v/>
      </c>
      <c r="C30" s="16"/>
      <c r="D30" s="16" t="str">
        <f>IFERROR(VLOOKUP(C30,'資材マスタ'!$A$4:$B$30,2,FALSE()),"")</f>
        <v/>
      </c>
      <c r="E30" s="17" t="str">
        <f>IF(A30="","",SUMIFS('資材使用履歴'!$F:$F,'資材使用履歴'!$B:$B,A30,'資材使用履歴'!$D:$D,C30))</f>
        <v/>
      </c>
    </row>
  </sheetData>
  <mergeCells count="1">
    <mergeCell ref="A1:E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13"/>
    <col customWidth="1" min="3" max="8" width="12.63"/>
  </cols>
  <sheetData>
    <row r="1">
      <c r="A1" s="10" t="s">
        <v>119</v>
      </c>
    </row>
    <row r="2">
      <c r="A2" s="11" t="s">
        <v>120</v>
      </c>
      <c r="B2" s="12"/>
      <c r="C2" s="12"/>
      <c r="D2" s="12"/>
      <c r="E2" s="12"/>
      <c r="F2" s="12"/>
      <c r="G2" s="12"/>
      <c r="H2" s="12"/>
    </row>
    <row r="3">
      <c r="A3" s="13" t="s">
        <v>42</v>
      </c>
      <c r="B3" s="13" t="s">
        <v>43</v>
      </c>
      <c r="C3" s="13" t="s">
        <v>45</v>
      </c>
      <c r="D3" s="13" t="s">
        <v>46</v>
      </c>
      <c r="E3" s="13" t="s">
        <v>121</v>
      </c>
      <c r="F3" s="13" t="s">
        <v>122</v>
      </c>
      <c r="G3" s="13" t="s">
        <v>123</v>
      </c>
      <c r="H3" s="13" t="s">
        <v>124</v>
      </c>
    </row>
    <row r="4">
      <c r="A4" s="14" t="s">
        <v>49</v>
      </c>
      <c r="B4" s="14" t="str">
        <f>IFERROR(VLOOKUP(A4,'資材マスタ'!$A$4:$B$30,2,FALSE()),"")</f>
        <v>鉄筋D10</v>
      </c>
      <c r="C4" s="14" t="str">
        <f>IFERROR(VLOOKUP(A4,'資材マスタ'!$A$4:$D$30,4,FALSE()),"")</f>
        <v>鉄筋</v>
      </c>
      <c r="D4" s="14" t="str">
        <f>IFERROR(VLOOKUP(A4,'資材マスタ'!$A$4:$E$30,5,FALSE()),"")</f>
        <v>kg</v>
      </c>
      <c r="E4" s="15">
        <v>2000.0</v>
      </c>
      <c r="F4" s="15">
        <f>SUMIF('資材使用履歴'!$D:$D,A4,'資材使用履歴'!$F:$F)</f>
        <v>500</v>
      </c>
      <c r="G4" s="15">
        <f t="shared" ref="G4:G13" si="1">E4-F4</f>
        <v>1500</v>
      </c>
      <c r="H4" s="15">
        <v>500.0</v>
      </c>
    </row>
    <row r="5">
      <c r="A5" s="14" t="s">
        <v>56</v>
      </c>
      <c r="B5" s="14" t="str">
        <f>IFERROR(VLOOKUP(A5,'資材マスタ'!$A$4:$B$30,2,FALSE()),"")</f>
        <v>鉄筋D13</v>
      </c>
      <c r="C5" s="14" t="str">
        <f>IFERROR(VLOOKUP(A5,'資材マスタ'!$A$4:$D$30,4,FALSE()),"")</f>
        <v>鉄筋</v>
      </c>
      <c r="D5" s="14" t="str">
        <f>IFERROR(VLOOKUP(A5,'資材マスタ'!$A$4:$E$30,5,FALSE()),"")</f>
        <v>kg</v>
      </c>
      <c r="E5" s="15">
        <v>1500.0</v>
      </c>
      <c r="F5" s="15">
        <f>SUMIF('資材使用履歴'!$D:$D,A5,'資材使用履歴'!$F:$F)</f>
        <v>300</v>
      </c>
      <c r="G5" s="15">
        <f t="shared" si="1"/>
        <v>1200</v>
      </c>
      <c r="H5" s="15">
        <v>400.0</v>
      </c>
    </row>
    <row r="6">
      <c r="A6" s="14" t="s">
        <v>59</v>
      </c>
      <c r="B6" s="14" t="str">
        <f>IFERROR(VLOOKUP(A6,'資材マスタ'!$A$4:$B$30,2,FALSE()),"")</f>
        <v>鉄筋D16</v>
      </c>
      <c r="C6" s="14" t="str">
        <f>IFERROR(VLOOKUP(A6,'資材マスタ'!$A$4:$D$30,4,FALSE()),"")</f>
        <v>鉄筋</v>
      </c>
      <c r="D6" s="14" t="str">
        <f>IFERROR(VLOOKUP(A6,'資材マスタ'!$A$4:$E$30,5,FALSE()),"")</f>
        <v>kg</v>
      </c>
      <c r="E6" s="15">
        <v>1000.0</v>
      </c>
      <c r="F6" s="15">
        <f>SUMIF('資材使用履歴'!$D:$D,A6,'資材使用履歴'!$F:$F)</f>
        <v>0</v>
      </c>
      <c r="G6" s="15">
        <f t="shared" si="1"/>
        <v>1000</v>
      </c>
      <c r="H6" s="15">
        <v>300.0</v>
      </c>
    </row>
    <row r="7">
      <c r="A7" s="14" t="s">
        <v>62</v>
      </c>
      <c r="B7" s="14" t="str">
        <f>IFERROR(VLOOKUP(A7,'資材マスタ'!$A$4:$B$30,2,FALSE()),"")</f>
        <v>コンクリート</v>
      </c>
      <c r="C7" s="14" t="str">
        <f>IFERROR(VLOOKUP(A7,'資材マスタ'!$A$4:$D$30,4,FALSE()),"")</f>
        <v>コンクリート</v>
      </c>
      <c r="D7" s="14" t="str">
        <f>IFERROR(VLOOKUP(A7,'資材マスタ'!$A$4:$E$30,5,FALSE()),"")</f>
        <v>m³</v>
      </c>
      <c r="E7" s="15">
        <v>100.0</v>
      </c>
      <c r="F7" s="15">
        <f>SUMIF('資材使用履歴'!$D:$D,A7,'資材使用履歴'!$F:$F)</f>
        <v>25</v>
      </c>
      <c r="G7" s="15">
        <f t="shared" si="1"/>
        <v>75</v>
      </c>
      <c r="H7" s="15">
        <v>20.0</v>
      </c>
    </row>
    <row r="8">
      <c r="A8" s="14" t="s">
        <v>67</v>
      </c>
      <c r="B8" s="14" t="str">
        <f>IFERROR(VLOOKUP(A8,'資材マスタ'!$A$4:$B$30,2,FALSE()),"")</f>
        <v>型枠用合板</v>
      </c>
      <c r="C8" s="14" t="str">
        <f>IFERROR(VLOOKUP(A8,'資材マスタ'!$A$4:$D$30,4,FALSE()),"")</f>
        <v>型枠</v>
      </c>
      <c r="D8" s="14" t="str">
        <f>IFERROR(VLOOKUP(A8,'資材マスタ'!$A$4:$E$30,5,FALSE()),"")</f>
        <v>枚</v>
      </c>
      <c r="E8" s="15">
        <v>200.0</v>
      </c>
      <c r="F8" s="15">
        <f>SUMIF('資材使用履歴'!$D:$D,A8,'資材使用履歴'!$F:$F)</f>
        <v>50</v>
      </c>
      <c r="G8" s="15">
        <f t="shared" si="1"/>
        <v>150</v>
      </c>
      <c r="H8" s="15">
        <v>50.0</v>
      </c>
    </row>
    <row r="9">
      <c r="A9" s="14" t="s">
        <v>73</v>
      </c>
      <c r="B9" s="14" t="str">
        <f>IFERROR(VLOOKUP(A9,'資材マスタ'!$A$4:$B$30,2,FALSE()),"")</f>
        <v>セパレーター</v>
      </c>
      <c r="C9" s="14" t="str">
        <f>IFERROR(VLOOKUP(A9,'資材マスタ'!$A$4:$D$30,4,FALSE()),"")</f>
        <v>型枠</v>
      </c>
      <c r="D9" s="14" t="str">
        <f>IFERROR(VLOOKUP(A9,'資材マスタ'!$A$4:$E$30,5,FALSE()),"")</f>
        <v>本</v>
      </c>
      <c r="E9" s="15">
        <v>1000.0</v>
      </c>
      <c r="F9" s="15">
        <f>SUMIF('資材使用履歴'!$D:$D,A9,'資材使用履歴'!$F:$F)</f>
        <v>200</v>
      </c>
      <c r="G9" s="15">
        <f t="shared" si="1"/>
        <v>800</v>
      </c>
      <c r="H9" s="15">
        <v>200.0</v>
      </c>
    </row>
    <row r="10">
      <c r="A10" s="14" t="s">
        <v>77</v>
      </c>
      <c r="B10" s="14" t="str">
        <f>IFERROR(VLOOKUP(A10,'資材マスタ'!$A$4:$B$30,2,FALSE()),"")</f>
        <v>釘（N75）</v>
      </c>
      <c r="C10" s="14" t="str">
        <f>IFERROR(VLOOKUP(A10,'資材マスタ'!$A$4:$D$30,4,FALSE()),"")</f>
        <v>金物</v>
      </c>
      <c r="D10" s="14" t="str">
        <f>IFERROR(VLOOKUP(A10,'資材マスタ'!$A$4:$E$30,5,FALSE()),"")</f>
        <v>kg</v>
      </c>
      <c r="E10" s="15">
        <v>50.0</v>
      </c>
      <c r="F10" s="15">
        <f>SUMIF('資材使用履歴'!$D:$D,A10,'資材使用履歴'!$F:$F)</f>
        <v>5</v>
      </c>
      <c r="G10" s="15">
        <f t="shared" si="1"/>
        <v>45</v>
      </c>
      <c r="H10" s="15">
        <v>10.0</v>
      </c>
    </row>
    <row r="11">
      <c r="A11" s="14" t="s">
        <v>82</v>
      </c>
      <c r="B11" s="14" t="str">
        <f>IFERROR(VLOOKUP(A11,'資材マスタ'!$A$4:$B$30,2,FALSE()),"")</f>
        <v>ボルトM12</v>
      </c>
      <c r="C11" s="14" t="str">
        <f>IFERROR(VLOOKUP(A11,'資材マスタ'!$A$4:$D$30,4,FALSE()),"")</f>
        <v>金物</v>
      </c>
      <c r="D11" s="14" t="str">
        <f>IFERROR(VLOOKUP(A11,'資材マスタ'!$A$4:$E$30,5,FALSE()),"")</f>
        <v>本</v>
      </c>
      <c r="E11" s="15">
        <v>500.0</v>
      </c>
      <c r="F11" s="15">
        <f>SUMIF('資材使用履歴'!$D:$D,A11,'資材使用履歴'!$F:$F)</f>
        <v>100</v>
      </c>
      <c r="G11" s="15">
        <f t="shared" si="1"/>
        <v>400</v>
      </c>
      <c r="H11" s="15">
        <v>100.0</v>
      </c>
    </row>
    <row r="12">
      <c r="A12" s="14" t="s">
        <v>85</v>
      </c>
      <c r="B12" s="14" t="str">
        <f>IFERROR(VLOOKUP(A12,'資材マスタ'!$A$4:$B$30,2,FALSE()),"")</f>
        <v>砕石</v>
      </c>
      <c r="C12" s="14" t="str">
        <f>IFERROR(VLOOKUP(A12,'資材マスタ'!$A$4:$D$30,4,FALSE()),"")</f>
        <v>土木</v>
      </c>
      <c r="D12" s="14" t="str">
        <f>IFERROR(VLOOKUP(A12,'資材マスタ'!$A$4:$E$30,5,FALSE()),"")</f>
        <v>m³</v>
      </c>
      <c r="E12" s="15">
        <v>100.0</v>
      </c>
      <c r="F12" s="15">
        <f>SUMIF('資材使用履歴'!$D:$D,A12,'資材使用履歴'!$F:$F)</f>
        <v>30</v>
      </c>
      <c r="G12" s="15">
        <f t="shared" si="1"/>
        <v>70</v>
      </c>
      <c r="H12" s="15">
        <v>20.0</v>
      </c>
    </row>
    <row r="13">
      <c r="A13" s="14" t="s">
        <v>90</v>
      </c>
      <c r="B13" s="14" t="str">
        <f>IFERROR(VLOOKUP(A13,'資材マスタ'!$A$4:$B$30,2,FALSE()),"")</f>
        <v>山砂</v>
      </c>
      <c r="C13" s="14" t="str">
        <f>IFERROR(VLOOKUP(A13,'資材マスタ'!$A$4:$D$30,4,FALSE()),"")</f>
        <v>土木</v>
      </c>
      <c r="D13" s="14" t="str">
        <f>IFERROR(VLOOKUP(A13,'資材マスタ'!$A$4:$E$30,5,FALSE()),"")</f>
        <v>m³</v>
      </c>
      <c r="E13" s="15">
        <v>80.0</v>
      </c>
      <c r="F13" s="15">
        <f>SUMIF('資材使用履歴'!$D:$D,A13,'資材使用履歴'!$F:$F)</f>
        <v>0</v>
      </c>
      <c r="G13" s="15">
        <f t="shared" si="1"/>
        <v>80</v>
      </c>
      <c r="H13" s="15">
        <v>15.0</v>
      </c>
    </row>
    <row r="14">
      <c r="A14" s="16"/>
      <c r="B14" s="16" t="str">
        <f>IFERROR(VLOOKUP(A14,'資材マスタ'!$A$4:$B$30,2,FALSE()),"")</f>
        <v/>
      </c>
      <c r="C14" s="16" t="str">
        <f>IFERROR(VLOOKUP(A14,'資材マスタ'!$A$4:$D$30,4,FALSE()),"")</f>
        <v/>
      </c>
      <c r="D14" s="16" t="str">
        <f>IFERROR(VLOOKUP(A14,'資材マスタ'!$A$4:$E$30,5,FALSE()),"")</f>
        <v/>
      </c>
      <c r="E14" s="17"/>
      <c r="F14" s="17" t="str">
        <f>IF(A14="","",SUMIF('資材使用履歴'!$D:$D,A14,'資材使用履歴'!$F:$F))</f>
        <v/>
      </c>
      <c r="G14" s="17" t="str">
        <f t="shared" ref="G14:G30" si="2">IF(A14="","",E14-F14)</f>
        <v/>
      </c>
      <c r="H14" s="17"/>
    </row>
    <row r="15">
      <c r="A15" s="16"/>
      <c r="B15" s="16" t="str">
        <f>IFERROR(VLOOKUP(A15,'資材マスタ'!$A$4:$B$30,2,FALSE()),"")</f>
        <v/>
      </c>
      <c r="C15" s="16" t="str">
        <f>IFERROR(VLOOKUP(A15,'資材マスタ'!$A$4:$D$30,4,FALSE()),"")</f>
        <v/>
      </c>
      <c r="D15" s="16" t="str">
        <f>IFERROR(VLOOKUP(A15,'資材マスタ'!$A$4:$E$30,5,FALSE()),"")</f>
        <v/>
      </c>
      <c r="E15" s="17"/>
      <c r="F15" s="17" t="str">
        <f>IF(A15="","",SUMIF('資材使用履歴'!$D:$D,A15,'資材使用履歴'!$F:$F))</f>
        <v/>
      </c>
      <c r="G15" s="17" t="str">
        <f t="shared" si="2"/>
        <v/>
      </c>
      <c r="H15" s="17"/>
    </row>
    <row r="16">
      <c r="A16" s="16"/>
      <c r="B16" s="16" t="str">
        <f>IFERROR(VLOOKUP(A16,'資材マスタ'!$A$4:$B$30,2,FALSE()),"")</f>
        <v/>
      </c>
      <c r="C16" s="16" t="str">
        <f>IFERROR(VLOOKUP(A16,'資材マスタ'!$A$4:$D$30,4,FALSE()),"")</f>
        <v/>
      </c>
      <c r="D16" s="16" t="str">
        <f>IFERROR(VLOOKUP(A16,'資材マスタ'!$A$4:$E$30,5,FALSE()),"")</f>
        <v/>
      </c>
      <c r="E16" s="17"/>
      <c r="F16" s="17" t="str">
        <f>IF(A16="","",SUMIF('資材使用履歴'!$D:$D,A16,'資材使用履歴'!$F:$F))</f>
        <v/>
      </c>
      <c r="G16" s="17" t="str">
        <f t="shared" si="2"/>
        <v/>
      </c>
      <c r="H16" s="17"/>
    </row>
    <row r="17">
      <c r="A17" s="16"/>
      <c r="B17" s="16" t="str">
        <f>IFERROR(VLOOKUP(A17,'資材マスタ'!$A$4:$B$30,2,FALSE()),"")</f>
        <v/>
      </c>
      <c r="C17" s="16" t="str">
        <f>IFERROR(VLOOKUP(A17,'資材マスタ'!$A$4:$D$30,4,FALSE()),"")</f>
        <v/>
      </c>
      <c r="D17" s="16" t="str">
        <f>IFERROR(VLOOKUP(A17,'資材マスタ'!$A$4:$E$30,5,FALSE()),"")</f>
        <v/>
      </c>
      <c r="E17" s="17"/>
      <c r="F17" s="17" t="str">
        <f>IF(A17="","",SUMIF('資材使用履歴'!$D:$D,A17,'資材使用履歴'!$F:$F))</f>
        <v/>
      </c>
      <c r="G17" s="17" t="str">
        <f t="shared" si="2"/>
        <v/>
      </c>
      <c r="H17" s="17"/>
    </row>
    <row r="18">
      <c r="A18" s="16"/>
      <c r="B18" s="16" t="str">
        <f>IFERROR(VLOOKUP(A18,'資材マスタ'!$A$4:$B$30,2,FALSE()),"")</f>
        <v/>
      </c>
      <c r="C18" s="16" t="str">
        <f>IFERROR(VLOOKUP(A18,'資材マスタ'!$A$4:$D$30,4,FALSE()),"")</f>
        <v/>
      </c>
      <c r="D18" s="16" t="str">
        <f>IFERROR(VLOOKUP(A18,'資材マスタ'!$A$4:$E$30,5,FALSE()),"")</f>
        <v/>
      </c>
      <c r="E18" s="17"/>
      <c r="F18" s="17" t="str">
        <f>IF(A18="","",SUMIF('資材使用履歴'!$D:$D,A18,'資材使用履歴'!$F:$F))</f>
        <v/>
      </c>
      <c r="G18" s="17" t="str">
        <f t="shared" si="2"/>
        <v/>
      </c>
      <c r="H18" s="17"/>
    </row>
    <row r="19">
      <c r="A19" s="16"/>
      <c r="B19" s="16" t="str">
        <f>IFERROR(VLOOKUP(A19,'資材マスタ'!$A$4:$B$30,2,FALSE()),"")</f>
        <v/>
      </c>
      <c r="C19" s="16" t="str">
        <f>IFERROR(VLOOKUP(A19,'資材マスタ'!$A$4:$D$30,4,FALSE()),"")</f>
        <v/>
      </c>
      <c r="D19" s="16" t="str">
        <f>IFERROR(VLOOKUP(A19,'資材マスタ'!$A$4:$E$30,5,FALSE()),"")</f>
        <v/>
      </c>
      <c r="E19" s="17"/>
      <c r="F19" s="17" t="str">
        <f>IF(A19="","",SUMIF('資材使用履歴'!$D:$D,A19,'資材使用履歴'!$F:$F))</f>
        <v/>
      </c>
      <c r="G19" s="17" t="str">
        <f t="shared" si="2"/>
        <v/>
      </c>
      <c r="H19" s="17"/>
    </row>
    <row r="20" ht="15.75" customHeight="1">
      <c r="A20" s="16"/>
      <c r="B20" s="16" t="str">
        <f>IFERROR(VLOOKUP(A20,'資材マスタ'!$A$4:$B$30,2,FALSE()),"")</f>
        <v/>
      </c>
      <c r="C20" s="16" t="str">
        <f>IFERROR(VLOOKUP(A20,'資材マスタ'!$A$4:$D$30,4,FALSE()),"")</f>
        <v/>
      </c>
      <c r="D20" s="16" t="str">
        <f>IFERROR(VLOOKUP(A20,'資材マスタ'!$A$4:$E$30,5,FALSE()),"")</f>
        <v/>
      </c>
      <c r="E20" s="17"/>
      <c r="F20" s="17" t="str">
        <f>IF(A20="","",SUMIF('資材使用履歴'!$D:$D,A20,'資材使用履歴'!$F:$F))</f>
        <v/>
      </c>
      <c r="G20" s="17" t="str">
        <f t="shared" si="2"/>
        <v/>
      </c>
      <c r="H20" s="17"/>
    </row>
    <row r="21" ht="15.75" customHeight="1">
      <c r="A21" s="16"/>
      <c r="B21" s="16" t="str">
        <f>IFERROR(VLOOKUP(A21,'資材マスタ'!$A$4:$B$30,2,FALSE()),"")</f>
        <v/>
      </c>
      <c r="C21" s="16" t="str">
        <f>IFERROR(VLOOKUP(A21,'資材マスタ'!$A$4:$D$30,4,FALSE()),"")</f>
        <v/>
      </c>
      <c r="D21" s="16" t="str">
        <f>IFERROR(VLOOKUP(A21,'資材マスタ'!$A$4:$E$30,5,FALSE()),"")</f>
        <v/>
      </c>
      <c r="E21" s="17"/>
      <c r="F21" s="17" t="str">
        <f>IF(A21="","",SUMIF('資材使用履歴'!$D:$D,A21,'資材使用履歴'!$F:$F))</f>
        <v/>
      </c>
      <c r="G21" s="17" t="str">
        <f t="shared" si="2"/>
        <v/>
      </c>
      <c r="H21" s="17"/>
    </row>
    <row r="22" ht="15.75" customHeight="1">
      <c r="A22" s="16"/>
      <c r="B22" s="16" t="str">
        <f>IFERROR(VLOOKUP(A22,'資材マスタ'!$A$4:$B$30,2,FALSE()),"")</f>
        <v/>
      </c>
      <c r="C22" s="16" t="str">
        <f>IFERROR(VLOOKUP(A22,'資材マスタ'!$A$4:$D$30,4,FALSE()),"")</f>
        <v/>
      </c>
      <c r="D22" s="16" t="str">
        <f>IFERROR(VLOOKUP(A22,'資材マスタ'!$A$4:$E$30,5,FALSE()),"")</f>
        <v/>
      </c>
      <c r="E22" s="17"/>
      <c r="F22" s="17" t="str">
        <f>IF(A22="","",SUMIF('資材使用履歴'!$D:$D,A22,'資材使用履歴'!$F:$F))</f>
        <v/>
      </c>
      <c r="G22" s="17" t="str">
        <f t="shared" si="2"/>
        <v/>
      </c>
      <c r="H22" s="17"/>
    </row>
    <row r="23" ht="15.75" customHeight="1">
      <c r="A23" s="16"/>
      <c r="B23" s="16" t="str">
        <f>IFERROR(VLOOKUP(A23,'資材マスタ'!$A$4:$B$30,2,FALSE()),"")</f>
        <v/>
      </c>
      <c r="C23" s="16" t="str">
        <f>IFERROR(VLOOKUP(A23,'資材マスタ'!$A$4:$D$30,4,FALSE()),"")</f>
        <v/>
      </c>
      <c r="D23" s="16" t="str">
        <f>IFERROR(VLOOKUP(A23,'資材マスタ'!$A$4:$E$30,5,FALSE()),"")</f>
        <v/>
      </c>
      <c r="E23" s="17"/>
      <c r="F23" s="17" t="str">
        <f>IF(A23="","",SUMIF('資材使用履歴'!$D:$D,A23,'資材使用履歴'!$F:$F))</f>
        <v/>
      </c>
      <c r="G23" s="17" t="str">
        <f t="shared" si="2"/>
        <v/>
      </c>
      <c r="H23" s="17"/>
    </row>
    <row r="24" ht="15.75" customHeight="1">
      <c r="A24" s="16"/>
      <c r="B24" s="16" t="str">
        <f>IFERROR(VLOOKUP(A24,'資材マスタ'!$A$4:$B$30,2,FALSE()),"")</f>
        <v/>
      </c>
      <c r="C24" s="16" t="str">
        <f>IFERROR(VLOOKUP(A24,'資材マスタ'!$A$4:$D$30,4,FALSE()),"")</f>
        <v/>
      </c>
      <c r="D24" s="16" t="str">
        <f>IFERROR(VLOOKUP(A24,'資材マスタ'!$A$4:$E$30,5,FALSE()),"")</f>
        <v/>
      </c>
      <c r="E24" s="17"/>
      <c r="F24" s="17" t="str">
        <f>IF(A24="","",SUMIF('資材使用履歴'!$D:$D,A24,'資材使用履歴'!$F:$F))</f>
        <v/>
      </c>
      <c r="G24" s="17" t="str">
        <f t="shared" si="2"/>
        <v/>
      </c>
      <c r="H24" s="17"/>
    </row>
    <row r="25" ht="15.75" customHeight="1">
      <c r="A25" s="16"/>
      <c r="B25" s="16" t="str">
        <f>IFERROR(VLOOKUP(A25,'資材マスタ'!$A$4:$B$30,2,FALSE()),"")</f>
        <v/>
      </c>
      <c r="C25" s="16" t="str">
        <f>IFERROR(VLOOKUP(A25,'資材マスタ'!$A$4:$D$30,4,FALSE()),"")</f>
        <v/>
      </c>
      <c r="D25" s="16" t="str">
        <f>IFERROR(VLOOKUP(A25,'資材マスタ'!$A$4:$E$30,5,FALSE()),"")</f>
        <v/>
      </c>
      <c r="E25" s="17"/>
      <c r="F25" s="17" t="str">
        <f>IF(A25="","",SUMIF('資材使用履歴'!$D:$D,A25,'資材使用履歴'!$F:$F))</f>
        <v/>
      </c>
      <c r="G25" s="17" t="str">
        <f t="shared" si="2"/>
        <v/>
      </c>
      <c r="H25" s="17"/>
    </row>
    <row r="26" ht="15.75" customHeight="1">
      <c r="A26" s="16"/>
      <c r="B26" s="16" t="str">
        <f>IFERROR(VLOOKUP(A26,'資材マスタ'!$A$4:$B$30,2,FALSE()),"")</f>
        <v/>
      </c>
      <c r="C26" s="16" t="str">
        <f>IFERROR(VLOOKUP(A26,'資材マスタ'!$A$4:$D$30,4,FALSE()),"")</f>
        <v/>
      </c>
      <c r="D26" s="16" t="str">
        <f>IFERROR(VLOOKUP(A26,'資材マスタ'!$A$4:$E$30,5,FALSE()),"")</f>
        <v/>
      </c>
      <c r="E26" s="17"/>
      <c r="F26" s="17" t="str">
        <f>IF(A26="","",SUMIF('資材使用履歴'!$D:$D,A26,'資材使用履歴'!$F:$F))</f>
        <v/>
      </c>
      <c r="G26" s="17" t="str">
        <f t="shared" si="2"/>
        <v/>
      </c>
      <c r="H26" s="17"/>
    </row>
    <row r="27" ht="15.75" customHeight="1">
      <c r="A27" s="16"/>
      <c r="B27" s="16" t="str">
        <f>IFERROR(VLOOKUP(A27,'資材マスタ'!$A$4:$B$30,2,FALSE()),"")</f>
        <v/>
      </c>
      <c r="C27" s="16" t="str">
        <f>IFERROR(VLOOKUP(A27,'資材マスタ'!$A$4:$D$30,4,FALSE()),"")</f>
        <v/>
      </c>
      <c r="D27" s="16" t="str">
        <f>IFERROR(VLOOKUP(A27,'資材マスタ'!$A$4:$E$30,5,FALSE()),"")</f>
        <v/>
      </c>
      <c r="E27" s="17"/>
      <c r="F27" s="17" t="str">
        <f>IF(A27="","",SUMIF('資材使用履歴'!$D:$D,A27,'資材使用履歴'!$F:$F))</f>
        <v/>
      </c>
      <c r="G27" s="17" t="str">
        <f t="shared" si="2"/>
        <v/>
      </c>
      <c r="H27" s="17"/>
    </row>
    <row r="28" ht="15.75" customHeight="1">
      <c r="A28" s="16"/>
      <c r="B28" s="16" t="str">
        <f>IFERROR(VLOOKUP(A28,'資材マスタ'!$A$4:$B$30,2,FALSE()),"")</f>
        <v/>
      </c>
      <c r="C28" s="16" t="str">
        <f>IFERROR(VLOOKUP(A28,'資材マスタ'!$A$4:$D$30,4,FALSE()),"")</f>
        <v/>
      </c>
      <c r="D28" s="16" t="str">
        <f>IFERROR(VLOOKUP(A28,'資材マスタ'!$A$4:$E$30,5,FALSE()),"")</f>
        <v/>
      </c>
      <c r="E28" s="17"/>
      <c r="F28" s="17" t="str">
        <f>IF(A28="","",SUMIF('資材使用履歴'!$D:$D,A28,'資材使用履歴'!$F:$F))</f>
        <v/>
      </c>
      <c r="G28" s="17" t="str">
        <f t="shared" si="2"/>
        <v/>
      </c>
      <c r="H28" s="17"/>
    </row>
    <row r="29" ht="15.75" customHeight="1">
      <c r="A29" s="16"/>
      <c r="B29" s="16" t="str">
        <f>IFERROR(VLOOKUP(A29,'資材マスタ'!$A$4:$B$30,2,FALSE()),"")</f>
        <v/>
      </c>
      <c r="C29" s="16" t="str">
        <f>IFERROR(VLOOKUP(A29,'資材マスタ'!$A$4:$D$30,4,FALSE()),"")</f>
        <v/>
      </c>
      <c r="D29" s="16" t="str">
        <f>IFERROR(VLOOKUP(A29,'資材マスタ'!$A$4:$E$30,5,FALSE()),"")</f>
        <v/>
      </c>
      <c r="E29" s="17"/>
      <c r="F29" s="17" t="str">
        <f>IF(A29="","",SUMIF('資材使用履歴'!$D:$D,A29,'資材使用履歴'!$F:$F))</f>
        <v/>
      </c>
      <c r="G29" s="17" t="str">
        <f t="shared" si="2"/>
        <v/>
      </c>
      <c r="H29" s="17"/>
    </row>
    <row r="30" ht="15.75" customHeight="1">
      <c r="A30" s="16"/>
      <c r="B30" s="16" t="str">
        <f>IFERROR(VLOOKUP(A30,'資材マスタ'!$A$4:$B$30,2,FALSE()),"")</f>
        <v/>
      </c>
      <c r="C30" s="16" t="str">
        <f>IFERROR(VLOOKUP(A30,'資材マスタ'!$A$4:$D$30,4,FALSE()),"")</f>
        <v/>
      </c>
      <c r="D30" s="16" t="str">
        <f>IFERROR(VLOOKUP(A30,'資材マスタ'!$A$4:$E$30,5,FALSE()),"")</f>
        <v/>
      </c>
      <c r="E30" s="17"/>
      <c r="F30" s="17" t="str">
        <f>IF(A30="","",SUMIF('資材使用履歴'!$D:$D,A30,'資材使用履歴'!$F:$F))</f>
        <v/>
      </c>
      <c r="G30" s="17" t="str">
        <f t="shared" si="2"/>
        <v/>
      </c>
      <c r="H30" s="17"/>
    </row>
  </sheetData>
  <mergeCells count="1">
    <mergeCell ref="A1:H1"/>
  </mergeCells>
  <conditionalFormatting sqref="G4:G30">
    <cfRule type="expression" dxfId="6" priority="1">
      <formula>AND($G4&lt;&gt;"",$G4&lt;=$H4)</formula>
    </cfRule>
  </conditionalFormatting>
  <conditionalFormatting sqref="G4:G30">
    <cfRule type="expression" dxfId="7" priority="2">
      <formula>AND($G4&lt;&gt;"",$G4&gt;$H4,$G4&lt;=$H4*1.2)</formula>
    </cfRule>
  </conditionalFormatting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62.63"/>
  </cols>
  <sheetData>
    <row r="1" ht="12.75" customHeight="1">
      <c r="A1" s="18"/>
      <c r="B1" s="18" t="s">
        <v>125</v>
      </c>
    </row>
    <row r="2" ht="12.75" customHeight="1">
      <c r="A2" s="19">
        <v>1.0</v>
      </c>
      <c r="B2" s="19" t="s">
        <v>126</v>
      </c>
    </row>
    <row r="3" ht="12.75" customHeight="1">
      <c r="A3" s="19">
        <v>2.0</v>
      </c>
      <c r="B3" s="19" t="s">
        <v>127</v>
      </c>
    </row>
    <row r="4" ht="12.75" customHeight="1">
      <c r="A4" s="19">
        <v>3.0</v>
      </c>
      <c r="B4" s="19" t="s">
        <v>128</v>
      </c>
    </row>
    <row r="5" ht="12.75" customHeight="1">
      <c r="A5" s="19">
        <v>4.0</v>
      </c>
      <c r="B5" s="19" t="s">
        <v>129</v>
      </c>
    </row>
    <row r="6" ht="12.75" customHeight="1">
      <c r="A6" s="19">
        <v>5.0</v>
      </c>
      <c r="B6" s="19" t="s">
        <v>130</v>
      </c>
    </row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&amp;Cffffffページ &amp;P</oddFooter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2026-01-22T02:58:43Z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