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ダッシュボード" sheetId="1" r:id="rId4"/>
    <sheet state="visible" name="フェーズ管理" sheetId="2" r:id="rId5"/>
  </sheets>
  <definedNames/>
  <calcPr/>
  <extLst>
    <ext uri="GoogleSheetsCustomDataVersion2">
      <go:sheetsCustomData xmlns:go="http://customooxmlschemas.google.com/" r:id="rId6" roundtripDataChecksum="s7KK1qkrlobBNUu1KaXf0LcSsk824xIKVF0rc2PflcE="/>
    </ext>
  </extLst>
</workbook>
</file>

<file path=xl/sharedStrings.xml><?xml version="1.0" encoding="utf-8"?>
<sst xmlns="http://schemas.openxmlformats.org/spreadsheetml/2006/main" count="69" uniqueCount="58">
  <si>
    <t>フェーズ別パイプライン分析</t>
  </si>
  <si>
    <t>フェーズ別案件状況</t>
  </si>
  <si>
    <t>フェーズ</t>
  </si>
  <si>
    <t>案件数</t>
  </si>
  <si>
    <t>合計金額</t>
  </si>
  <si>
    <t>平均滞留日数</t>
  </si>
  <si>
    <t>アポ獲得</t>
  </si>
  <si>
    <t>ヒアリング</t>
  </si>
  <si>
    <t>提案</t>
  </si>
  <si>
    <t>見積</t>
  </si>
  <si>
    <t>交渉</t>
  </si>
  <si>
    <t>契約</t>
  </si>
  <si>
    <t>フェーズ間平均所要日数</t>
  </si>
  <si>
    <t>フェーズ移行</t>
  </si>
  <si>
    <t>平均日数</t>
  </si>
  <si>
    <t>目標日数</t>
  </si>
  <si>
    <t>判定</t>
  </si>
  <si>
    <t>アポ→ヒアリング</t>
  </si>
  <si>
    <t>ヒアリング→提案</t>
  </si>
  <si>
    <t>提案→見積</t>
  </si>
  <si>
    <t>見積→交渉</t>
  </si>
  <si>
    <t>交渉→契約</t>
  </si>
  <si>
    <t>〇</t>
  </si>
  <si>
    <r>
      <rPr>
        <rFont val="Arial"/>
        <b/>
        <color theme="1"/>
        <sz val="14.0"/>
      </rPr>
      <t>要注意案件（</t>
    </r>
    <r>
      <rPr>
        <rFont val="Arial"/>
        <b/>
        <color theme="1"/>
        <sz val="14.0"/>
      </rPr>
      <t>30</t>
    </r>
    <r>
      <rPr>
        <rFont val="Arial"/>
        <b/>
        <color theme="1"/>
        <sz val="14.0"/>
      </rPr>
      <t>日以上停滞）</t>
    </r>
  </si>
  <si>
    <t>※フェーズ管理シートの「ステータス」列で「要注意」「長期化」の案件を確認してください</t>
  </si>
  <si>
    <r>
      <rPr>
        <rFont val="Arial"/>
        <b/>
        <color rgb="FFFFFFFF"/>
        <sz val="10.0"/>
      </rPr>
      <t>案件</t>
    </r>
    <r>
      <rPr>
        <rFont val="Arial"/>
        <b/>
        <color rgb="FFFFFFFF"/>
        <sz val="10.0"/>
      </rPr>
      <t>No.</t>
    </r>
  </si>
  <si>
    <t>顧客名</t>
  </si>
  <si>
    <t>案件名</t>
  </si>
  <si>
    <t>担当者</t>
  </si>
  <si>
    <t>予定金額</t>
  </si>
  <si>
    <t>現在フェーズ</t>
  </si>
  <si>
    <t>アポ獲得日</t>
  </si>
  <si>
    <t>ヒアリング日</t>
  </si>
  <si>
    <t>提案日</t>
  </si>
  <si>
    <t>見積日</t>
  </si>
  <si>
    <t>交渉日</t>
  </si>
  <si>
    <t>契約日</t>
  </si>
  <si>
    <t>アポ→ヒア</t>
  </si>
  <si>
    <t>ヒア→提案</t>
  </si>
  <si>
    <t>総所要日数</t>
  </si>
  <si>
    <t>ステータス</t>
  </si>
  <si>
    <t>P-001</t>
  </si>
  <si>
    <r>
      <rPr>
        <rFont val="Arial"/>
        <color theme="1"/>
        <sz val="10.0"/>
      </rPr>
      <t>株式会社</t>
    </r>
    <r>
      <rPr>
        <rFont val="Arial"/>
        <color theme="1"/>
        <sz val="10.0"/>
      </rPr>
      <t>ABC</t>
    </r>
  </si>
  <si>
    <t>システム導入</t>
  </si>
  <si>
    <t>佐藤</t>
  </si>
  <si>
    <t>P-002</t>
  </si>
  <si>
    <t>〇〇商事</t>
  </si>
  <si>
    <t>業務改善</t>
  </si>
  <si>
    <t>田中</t>
  </si>
  <si>
    <t>P-003</t>
  </si>
  <si>
    <t>テスト工業</t>
  </si>
  <si>
    <t>設備更新</t>
  </si>
  <si>
    <t>P-004</t>
  </si>
  <si>
    <t>サンプル電機</t>
  </si>
  <si>
    <r>
      <rPr>
        <rFont val="Arial"/>
        <color theme="1"/>
        <sz val="10.0"/>
      </rPr>
      <t>IT</t>
    </r>
    <r>
      <rPr>
        <rFont val="Arial"/>
        <color theme="1"/>
        <sz val="10.0"/>
      </rPr>
      <t>基盤</t>
    </r>
  </si>
  <si>
    <t>P-005</t>
  </si>
  <si>
    <t>△△建設</t>
  </si>
  <si>
    <t>管理システム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</si>
</sst>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\¥#,##0"/>
    <numFmt numFmtId="165" formatCode="0.0"/>
    <numFmt numFmtId="166" formatCode="yyyy/mm/dd"/>
  </numFmts>
  <fonts count="6">
    <font>
      <sz val="11.0"/>
      <color theme="1"/>
      <name val="Calibri"/>
      <scheme val="minor"/>
    </font>
    <font>
      <b/>
      <sz val="18.0"/>
      <color theme="1"/>
      <name val="Arial"/>
    </font>
    <font>
      <sz val="10.0"/>
      <color theme="1"/>
      <name val="Arial"/>
    </font>
    <font>
      <b/>
      <sz val="14.0"/>
      <color theme="1"/>
      <name val="Arial"/>
    </font>
    <font>
      <sz val="14.0"/>
      <color theme="1"/>
      <name val="Arial"/>
    </font>
    <font>
      <b/>
      <sz val="10.0"/>
      <color rgb="FFFFFFFF"/>
      <name val="Arial"/>
    </font>
  </fonts>
  <fills count="4">
    <fill>
      <patternFill patternType="none"/>
    </fill>
    <fill>
      <patternFill patternType="lightGray"/>
    </fill>
    <fill>
      <patternFill patternType="solid">
        <fgColor rgb="FFBDD7EE"/>
        <bgColor rgb="FFBDD7EE"/>
      </patternFill>
    </fill>
    <fill>
      <patternFill patternType="solid">
        <fgColor rgb="FF2E75B6"/>
        <bgColor rgb="FF2E75B6"/>
      </patternFill>
    </fill>
  </fills>
  <borders count="2">
    <border/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vertical="center"/>
    </xf>
    <xf borderId="0" fillId="0" fontId="3" numFmtId="0" xfId="0" applyAlignment="1" applyFont="1">
      <alignment readingOrder="0" shrinkToFit="0" vertical="center" wrapText="0"/>
    </xf>
    <xf borderId="0" fillId="0" fontId="4" numFmtId="0" xfId="0" applyAlignment="1" applyFont="1">
      <alignment vertical="center"/>
    </xf>
    <xf borderId="1" fillId="2" fontId="5" numFmtId="0" xfId="0" applyAlignment="1" applyBorder="1" applyFill="1" applyFont="1">
      <alignment shrinkToFit="0" vertical="center" wrapText="0"/>
    </xf>
    <xf borderId="1" fillId="0" fontId="2" numFmtId="0" xfId="0" applyAlignment="1" applyBorder="1" applyFont="1">
      <alignment shrinkToFit="0" vertical="center" wrapText="0"/>
    </xf>
    <xf borderId="1" fillId="0" fontId="2" numFmtId="164" xfId="0" applyAlignment="1" applyBorder="1" applyFont="1" applyNumberFormat="1">
      <alignment shrinkToFit="0" vertical="center" wrapText="0"/>
    </xf>
    <xf borderId="1" fillId="0" fontId="2" numFmtId="0" xfId="0" applyAlignment="1" applyBorder="1" applyFont="1">
      <alignment horizontal="right" shrinkToFit="0" vertical="center" wrapText="0"/>
    </xf>
    <xf borderId="1" fillId="0" fontId="2" numFmtId="165" xfId="0" applyAlignment="1" applyBorder="1" applyFont="1" applyNumberFormat="1">
      <alignment shrinkToFit="0" vertical="center" wrapText="0"/>
    </xf>
    <xf borderId="1" fillId="0" fontId="2" numFmtId="0" xfId="0" applyAlignment="1" applyBorder="1" applyFont="1">
      <alignment horizontal="left" shrinkToFit="0" vertical="center" wrapText="0"/>
    </xf>
    <xf borderId="1" fillId="0" fontId="2" numFmtId="0" xfId="0" applyAlignment="1" applyBorder="1" applyFont="1">
      <alignment horizontal="left" readingOrder="0" shrinkToFit="0" vertical="center" wrapText="0"/>
    </xf>
    <xf borderId="0" fillId="0" fontId="2" numFmtId="0" xfId="0" applyAlignment="1" applyFont="1">
      <alignment shrinkToFit="0" vertical="center" wrapText="1"/>
    </xf>
    <xf borderId="1" fillId="3" fontId="5" numFmtId="0" xfId="0" applyAlignment="1" applyBorder="1" applyFill="1" applyFont="1">
      <alignment horizontal="left" shrinkToFit="0" vertical="center" wrapText="1"/>
    </xf>
    <xf borderId="1" fillId="3" fontId="5" numFmtId="0" xfId="0" applyAlignment="1" applyBorder="1" applyFont="1">
      <alignment horizontal="right" shrinkToFit="0" vertical="center" wrapText="1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left" shrinkToFit="0" vertical="center" wrapText="0"/>
    </xf>
    <xf borderId="0" fillId="0" fontId="2" numFmtId="164" xfId="0" applyAlignment="1" applyFont="1" applyNumberFormat="1">
      <alignment horizontal="right" shrinkToFit="0" vertical="center" wrapText="0"/>
    </xf>
    <xf borderId="0" fillId="0" fontId="2" numFmtId="166" xfId="0" applyAlignment="1" applyFont="1" applyNumberFormat="1">
      <alignment horizontal="left" shrinkToFit="0" vertical="center" wrapText="0"/>
    </xf>
    <xf borderId="0" fillId="0" fontId="2" numFmtId="0" xfId="0" applyAlignment="1" applyFont="1">
      <alignment horizontal="right" shrinkToFit="0" vertical="center" wrapText="0"/>
    </xf>
  </cellXfs>
  <cellStyles count="1">
    <cellStyle xfId="0" name="Normal" builtinId="0"/>
  </cellStyles>
  <dxfs count="6">
    <dxf>
      <font/>
      <fill>
        <patternFill patternType="none"/>
      </fill>
      <border/>
    </dxf>
    <dxf>
      <font/>
      <fill>
        <patternFill patternType="solid">
          <fgColor rgb="FF666666"/>
          <bgColor rgb="FF666666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3F3F3"/>
          <bgColor rgb="FFF3F3F3"/>
        </patternFill>
      </fill>
      <border/>
    </dxf>
    <dxf>
      <font/>
      <fill>
        <patternFill patternType="solid">
          <fgColor rgb="FFF4CCCC"/>
          <bgColor rgb="FFF4CCCC"/>
        </patternFill>
      </fill>
      <border/>
    </dxf>
    <dxf>
      <font/>
      <fill>
        <patternFill patternType="solid">
          <fgColor rgb="FFFFF2CC"/>
          <bgColor rgb="FFFFF2CC"/>
        </patternFill>
      </fill>
      <border/>
    </dxf>
  </dxfs>
  <tableStyles count="3">
    <tableStyle count="3" pivot="0" name="ダッシュボード-style">
      <tableStyleElement dxfId="1" type="headerRow"/>
      <tableStyleElement dxfId="2" type="firstRowStripe"/>
      <tableStyleElement dxfId="3" type="secondRowStripe"/>
    </tableStyle>
    <tableStyle count="3" pivot="0" name="ダッシュボード-style 2">
      <tableStyleElement dxfId="1" type="headerRow"/>
      <tableStyleElement dxfId="2" type="firstRowStripe"/>
      <tableStyleElement dxfId="3" type="secondRowStripe"/>
    </tableStyle>
    <tableStyle count="3" pivot="0" name="フェーズ管理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4:D10" displayName="Table_1" name="Table_1" id="1">
  <tableColumns count="4">
    <tableColumn name="フェーズ" id="1"/>
    <tableColumn name="案件数" id="2"/>
    <tableColumn name="合計金額" id="3"/>
    <tableColumn name="平均滞留日数" id="4"/>
  </tableColumns>
  <tableStyleInfo name="ダッシュボード-style" showColumnStripes="0" showFirstColumn="1" showLastColumn="1" showRowStripes="1"/>
</table>
</file>

<file path=xl/tables/table2.xml><?xml version="1.0" encoding="utf-8"?>
<table xmlns="http://schemas.openxmlformats.org/spreadsheetml/2006/main" ref="A13:D18" displayName="Table_2" name="Table_2" id="2">
  <tableColumns count="4">
    <tableColumn name="フェーズ移行" id="1"/>
    <tableColumn name="平均日数" id="2"/>
    <tableColumn name="目標日数" id="3"/>
    <tableColumn name="判定" id="4"/>
  </tableColumns>
  <tableStyleInfo name="ダッシュボード-style 2" showColumnStripes="0" showFirstColumn="1" showLastColumn="1" showRowStripes="1"/>
</table>
</file>

<file path=xl/tables/table3.xml><?xml version="1.0" encoding="utf-8"?>
<table xmlns="http://schemas.openxmlformats.org/spreadsheetml/2006/main" ref="A1:S30" displayName="Table_3" name="Table_3" id="3">
  <tableColumns count="19">
    <tableColumn name="案件No." id="1"/>
    <tableColumn name="顧客名" id="2"/>
    <tableColumn name="案件名" id="3"/>
    <tableColumn name="担当者" id="4"/>
    <tableColumn name="予定金額" id="5"/>
    <tableColumn name="現在フェーズ" id="6"/>
    <tableColumn name="アポ獲得日" id="7"/>
    <tableColumn name="ヒアリング日" id="8"/>
    <tableColumn name="提案日" id="9"/>
    <tableColumn name="見積日" id="10"/>
    <tableColumn name="交渉日" id="11"/>
    <tableColumn name="契約日" id="12"/>
    <tableColumn name="アポ→ヒア" id="13"/>
    <tableColumn name="ヒア→提案" id="14"/>
    <tableColumn name="提案→見積" id="15"/>
    <tableColumn name="見積→交渉" id="16"/>
    <tableColumn name="交渉→契約" id="17"/>
    <tableColumn name="総所要日数" id="18"/>
    <tableColumn name="ステータス" id="19"/>
  </tableColumns>
  <tableStyleInfo name="フェーズ管理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4" Type="http://schemas.openxmlformats.org/officeDocument/2006/relationships/table" Target="../tables/table1.xml"/><Relationship Id="rId5" Type="http://schemas.openxmlformats.org/officeDocument/2006/relationships/table" Target="../tables/table2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4.0"/>
    <col customWidth="1" min="2" max="2" width="10.0"/>
    <col customWidth="1" min="3" max="3" width="16.0"/>
    <col customWidth="1" min="4" max="4" width="14.0"/>
  </cols>
  <sheetData>
    <row r="1">
      <c r="A1" s="1" t="s">
        <v>0</v>
      </c>
    </row>
    <row r="2">
      <c r="A2" s="2"/>
      <c r="B2" s="2"/>
      <c r="C2" s="2"/>
      <c r="D2" s="2"/>
    </row>
    <row r="3">
      <c r="A3" s="3" t="s">
        <v>1</v>
      </c>
      <c r="B3" s="4"/>
      <c r="C3" s="4"/>
      <c r="D3" s="4"/>
    </row>
    <row r="4">
      <c r="A4" s="5" t="s">
        <v>2</v>
      </c>
      <c r="B4" s="5" t="s">
        <v>3</v>
      </c>
      <c r="C4" s="5" t="s">
        <v>4</v>
      </c>
      <c r="D4" s="5" t="s">
        <v>5</v>
      </c>
    </row>
    <row r="5">
      <c r="A5" s="6" t="s">
        <v>6</v>
      </c>
      <c r="B5" s="6">
        <f>COUNTIF('フェーズ管理'!F:F,"アポ獲得")</f>
        <v>1</v>
      </c>
      <c r="C5" s="7">
        <f>SUMIF('フェーズ管理'!F:F,"アポ獲得",'フェーズ管理'!E:E)</f>
        <v>2000000</v>
      </c>
      <c r="D5" s="6">
        <f>IFERROR(AVERAGEIF('フェーズ管理'!F:F,"アポ獲得",'フェーズ管理'!R:R),"-")</f>
        <v>373</v>
      </c>
    </row>
    <row r="6">
      <c r="A6" s="6" t="s">
        <v>7</v>
      </c>
      <c r="B6" s="6">
        <f>COUNTIF('フェーズ管理'!F:F,"ヒアリング")</f>
        <v>1</v>
      </c>
      <c r="C6" s="7">
        <f>SUMIF('フェーズ管理'!F:F,"ヒアリング",'フェーズ管理'!E:E)</f>
        <v>4500000</v>
      </c>
      <c r="D6" s="6">
        <f>IFERROR(AVERAGEIF('フェーズ管理'!F:F,"ヒアリング",'フェーズ管理'!R:R),"-")</f>
        <v>385</v>
      </c>
    </row>
    <row r="7">
      <c r="A7" s="6" t="s">
        <v>8</v>
      </c>
      <c r="B7" s="6">
        <f>COUNTIF('フェーズ管理'!F:F,"提案")</f>
        <v>1</v>
      </c>
      <c r="C7" s="7">
        <f>SUMIF('フェーズ管理'!F:F,"提案",'フェーズ管理'!E:E)</f>
        <v>3000000</v>
      </c>
      <c r="D7" s="6">
        <f>IFERROR(AVERAGEIF('フェーズ管理'!F:F,"提案",'フェーズ管理'!R:R),"-")</f>
        <v>387</v>
      </c>
    </row>
    <row r="8">
      <c r="A8" s="6" t="s">
        <v>9</v>
      </c>
      <c r="B8" s="6">
        <f>COUNTIF('フェーズ管理'!F:F,"見積")</f>
        <v>0</v>
      </c>
      <c r="C8" s="7">
        <f>SUMIF('フェーズ管理'!F:F,"見積",'フェーズ管理'!E:E)</f>
        <v>0</v>
      </c>
      <c r="D8" s="8" t="str">
        <f>IFERROR(AVERAGEIF('フェーズ管理'!F:F,"見積",'フェーズ管理'!R:R),"-")</f>
        <v>-</v>
      </c>
    </row>
    <row r="9">
      <c r="A9" s="6" t="s">
        <v>10</v>
      </c>
      <c r="B9" s="6">
        <f>COUNTIF('フェーズ管理'!F:F,"交渉")</f>
        <v>1</v>
      </c>
      <c r="C9" s="7">
        <f>SUMIF('フェーズ管理'!F:F,"交渉",'フェーズ管理'!E:E)</f>
        <v>5000000</v>
      </c>
      <c r="D9" s="6">
        <f>IFERROR(AVERAGEIF('フェーズ管理'!F:F,"交渉",'フェーズ管理'!R:R),"-")</f>
        <v>390</v>
      </c>
    </row>
    <row r="10">
      <c r="A10" s="6" t="s">
        <v>11</v>
      </c>
      <c r="B10" s="6">
        <f>COUNTIF('フェーズ管理'!F:F,"契約")</f>
        <v>1</v>
      </c>
      <c r="C10" s="7">
        <f>SUMIF('フェーズ管理'!F:F,"契約",'フェーズ管理'!E:E)</f>
        <v>8000000</v>
      </c>
      <c r="D10" s="6">
        <f>IFERROR(AVERAGEIF('フェーズ管理'!F:F,"契約",'フェーズ管理'!R:R),"-")</f>
        <v>50</v>
      </c>
    </row>
    <row r="11">
      <c r="A11" s="2"/>
      <c r="B11" s="2"/>
      <c r="C11" s="2"/>
      <c r="D11" s="2"/>
    </row>
    <row r="12">
      <c r="A12" s="3" t="s">
        <v>12</v>
      </c>
      <c r="B12" s="4"/>
      <c r="C12" s="4"/>
      <c r="D12" s="4"/>
    </row>
    <row r="13">
      <c r="A13" s="5" t="s">
        <v>13</v>
      </c>
      <c r="B13" s="5" t="s">
        <v>14</v>
      </c>
      <c r="C13" s="5" t="s">
        <v>15</v>
      </c>
      <c r="D13" s="5" t="s">
        <v>16</v>
      </c>
    </row>
    <row r="14">
      <c r="A14" s="6" t="s">
        <v>17</v>
      </c>
      <c r="B14" s="9">
        <f>IFERROR(AVERAGE('フェーズ管理'!M:M),"-")</f>
        <v>7.75</v>
      </c>
      <c r="C14" s="6">
        <v>5.0</v>
      </c>
      <c r="D14" s="10" t="str">
        <f t="shared" ref="D14:D17" si="1">IF(B14="-","-",IF(B14&lt;=C14,"○","△"))</f>
        <v>△</v>
      </c>
    </row>
    <row r="15">
      <c r="A15" s="6" t="s">
        <v>18</v>
      </c>
      <c r="B15" s="9">
        <f>IFERROR(AVERAGE('フェーズ管理'!N:N),"-")</f>
        <v>10.33333333</v>
      </c>
      <c r="C15" s="6">
        <v>7.0</v>
      </c>
      <c r="D15" s="10" t="str">
        <f t="shared" si="1"/>
        <v>△</v>
      </c>
    </row>
    <row r="16">
      <c r="A16" s="6" t="s">
        <v>19</v>
      </c>
      <c r="B16" s="9">
        <f>IFERROR(AVERAGE('フェーズ管理'!O:O),"-")</f>
        <v>10</v>
      </c>
      <c r="C16" s="6">
        <v>7.0</v>
      </c>
      <c r="D16" s="10" t="str">
        <f t="shared" si="1"/>
        <v>△</v>
      </c>
    </row>
    <row r="17">
      <c r="A17" s="6" t="s">
        <v>20</v>
      </c>
      <c r="B17" s="9">
        <f>IFERROR(AVERAGE('フェーズ管理'!P:P),"-")</f>
        <v>6.5</v>
      </c>
      <c r="C17" s="6">
        <v>5.0</v>
      </c>
      <c r="D17" s="10" t="str">
        <f t="shared" si="1"/>
        <v>△</v>
      </c>
    </row>
    <row r="18">
      <c r="A18" s="6" t="s">
        <v>21</v>
      </c>
      <c r="B18" s="9">
        <f>IFERROR(AVERAGE('フェーズ管理'!Q:Q),"-")</f>
        <v>5</v>
      </c>
      <c r="C18" s="6">
        <v>10.0</v>
      </c>
      <c r="D18" s="11" t="s">
        <v>22</v>
      </c>
    </row>
    <row r="19">
      <c r="A19" s="2"/>
      <c r="B19" s="2"/>
      <c r="C19" s="2"/>
      <c r="D19" s="2"/>
    </row>
    <row r="20" ht="15.75" customHeight="1">
      <c r="A20" s="3" t="s">
        <v>23</v>
      </c>
      <c r="B20" s="4"/>
      <c r="C20" s="4"/>
      <c r="D20" s="4"/>
    </row>
    <row r="21" ht="15.75" customHeight="1">
      <c r="A21" s="12" t="s">
        <v>24</v>
      </c>
    </row>
    <row r="22" ht="15.75" customHeight="1"/>
    <row r="23" ht="15.75" customHeight="1"/>
  </sheetData>
  <mergeCells count="2">
    <mergeCell ref="A1:D1"/>
    <mergeCell ref="A21:D23"/>
  </mergeCells>
  <printOptions/>
  <pageMargins bottom="1.0" footer="0.0" header="0.0" left="0.75" right="0.75" top="1.0"/>
  <pageSetup paperSize="9" orientation="portrait"/>
  <drawing r:id="rId1"/>
  <tableParts count="2"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10.0"/>
    <col customWidth="1" min="2" max="2" width="18.0"/>
    <col customWidth="1" min="3" max="3" width="22.0"/>
    <col customWidth="1" min="4" max="4" width="10.0"/>
    <col customWidth="1" min="5" max="5" width="14.0"/>
    <col customWidth="1" min="6" max="12" width="12.0"/>
    <col customWidth="1" min="13" max="18" width="10.0"/>
    <col customWidth="1" min="19" max="19" width="12.0"/>
  </cols>
  <sheetData>
    <row r="1">
      <c r="A1" s="13" t="s">
        <v>25</v>
      </c>
      <c r="B1" s="13" t="s">
        <v>26</v>
      </c>
      <c r="C1" s="13" t="s">
        <v>27</v>
      </c>
      <c r="D1" s="13" t="s">
        <v>28</v>
      </c>
      <c r="E1" s="14" t="s">
        <v>29</v>
      </c>
      <c r="F1" s="13" t="s">
        <v>30</v>
      </c>
      <c r="G1" s="13" t="s">
        <v>31</v>
      </c>
      <c r="H1" s="13" t="s">
        <v>32</v>
      </c>
      <c r="I1" s="13" t="s">
        <v>33</v>
      </c>
      <c r="J1" s="13" t="s">
        <v>34</v>
      </c>
      <c r="K1" s="13" t="s">
        <v>35</v>
      </c>
      <c r="L1" s="13" t="s">
        <v>36</v>
      </c>
      <c r="M1" s="13" t="s">
        <v>37</v>
      </c>
      <c r="N1" s="13" t="s">
        <v>38</v>
      </c>
      <c r="O1" s="13" t="s">
        <v>19</v>
      </c>
      <c r="P1" s="13" t="s">
        <v>20</v>
      </c>
      <c r="Q1" s="13" t="s">
        <v>21</v>
      </c>
      <c r="R1" s="13" t="s">
        <v>39</v>
      </c>
      <c r="S1" s="13" t="s">
        <v>40</v>
      </c>
    </row>
    <row r="2">
      <c r="A2" s="15" t="s">
        <v>41</v>
      </c>
      <c r="B2" s="16" t="s">
        <v>42</v>
      </c>
      <c r="C2" s="16" t="s">
        <v>43</v>
      </c>
      <c r="D2" s="16" t="s">
        <v>44</v>
      </c>
      <c r="E2" s="17">
        <v>5000000.0</v>
      </c>
      <c r="F2" s="16" t="s">
        <v>10</v>
      </c>
      <c r="G2" s="18">
        <v>45662.0</v>
      </c>
      <c r="H2" s="18">
        <v>45667.0</v>
      </c>
      <c r="I2" s="18">
        <v>45675.0</v>
      </c>
      <c r="J2" s="18">
        <v>45679.0</v>
      </c>
      <c r="K2" s="18">
        <v>45682.0</v>
      </c>
      <c r="L2" s="15"/>
      <c r="M2" s="19">
        <f t="shared" ref="M2:Q2" si="1">IF(OR(G2="",H2=""),"",H2-G2)</f>
        <v>5</v>
      </c>
      <c r="N2" s="19">
        <f t="shared" si="1"/>
        <v>8</v>
      </c>
      <c r="O2" s="19">
        <f t="shared" si="1"/>
        <v>4</v>
      </c>
      <c r="P2" s="19">
        <f t="shared" si="1"/>
        <v>3</v>
      </c>
      <c r="Q2" s="19" t="str">
        <f t="shared" si="1"/>
        <v/>
      </c>
      <c r="R2" s="19">
        <f t="shared" ref="R2:R6" si="3">IF(G2="","",IF(L2&lt;&gt;"",L2-G2,TODAY()-G2))</f>
        <v>390</v>
      </c>
      <c r="S2" s="15" t="str">
        <f t="shared" ref="S2:S6" si="4">IF(L2&lt;&gt;"","完了",IF(R2&gt;60,"要注意",IF(R2&gt;30,"長期化","進行中")))</f>
        <v>要注意</v>
      </c>
    </row>
    <row r="3">
      <c r="A3" s="15" t="s">
        <v>45</v>
      </c>
      <c r="B3" s="16" t="s">
        <v>46</v>
      </c>
      <c r="C3" s="16" t="s">
        <v>47</v>
      </c>
      <c r="D3" s="16" t="s">
        <v>48</v>
      </c>
      <c r="E3" s="17">
        <v>3000000.0</v>
      </c>
      <c r="F3" s="16" t="s">
        <v>8</v>
      </c>
      <c r="G3" s="18">
        <v>45665.0</v>
      </c>
      <c r="H3" s="18">
        <v>45672.0</v>
      </c>
      <c r="I3" s="18">
        <v>45685.0</v>
      </c>
      <c r="J3" s="15"/>
      <c r="K3" s="15"/>
      <c r="L3" s="15"/>
      <c r="M3" s="19">
        <f t="shared" ref="M3:Q3" si="2">IF(OR(G3="",H3=""),"",H3-G3)</f>
        <v>7</v>
      </c>
      <c r="N3" s="19">
        <f t="shared" si="2"/>
        <v>13</v>
      </c>
      <c r="O3" s="19" t="str">
        <f t="shared" si="2"/>
        <v/>
      </c>
      <c r="P3" s="19" t="str">
        <f t="shared" si="2"/>
        <v/>
      </c>
      <c r="Q3" s="19" t="str">
        <f t="shared" si="2"/>
        <v/>
      </c>
      <c r="R3" s="19">
        <f t="shared" si="3"/>
        <v>387</v>
      </c>
      <c r="S3" s="15" t="str">
        <f t="shared" si="4"/>
        <v>要注意</v>
      </c>
    </row>
    <row r="4">
      <c r="A4" s="15" t="s">
        <v>49</v>
      </c>
      <c r="B4" s="16" t="s">
        <v>50</v>
      </c>
      <c r="C4" s="16" t="s">
        <v>51</v>
      </c>
      <c r="D4" s="16" t="s">
        <v>44</v>
      </c>
      <c r="E4" s="17">
        <v>8000000.0</v>
      </c>
      <c r="F4" s="16" t="s">
        <v>11</v>
      </c>
      <c r="G4" s="18">
        <v>45627.0</v>
      </c>
      <c r="H4" s="18">
        <v>45636.0</v>
      </c>
      <c r="I4" s="18">
        <v>45646.0</v>
      </c>
      <c r="J4" s="18">
        <v>45662.0</v>
      </c>
      <c r="K4" s="18">
        <v>45672.0</v>
      </c>
      <c r="L4" s="18">
        <v>45677.0</v>
      </c>
      <c r="M4" s="19">
        <f t="shared" ref="M4:Q4" si="5">IF(OR(G4="",H4=""),"",H4-G4)</f>
        <v>9</v>
      </c>
      <c r="N4" s="19">
        <f t="shared" si="5"/>
        <v>10</v>
      </c>
      <c r="O4" s="19">
        <f t="shared" si="5"/>
        <v>16</v>
      </c>
      <c r="P4" s="19">
        <f t="shared" si="5"/>
        <v>10</v>
      </c>
      <c r="Q4" s="19">
        <f t="shared" si="5"/>
        <v>5</v>
      </c>
      <c r="R4" s="19">
        <f t="shared" si="3"/>
        <v>50</v>
      </c>
      <c r="S4" s="15" t="str">
        <f t="shared" si="4"/>
        <v>完了</v>
      </c>
    </row>
    <row r="5">
      <c r="A5" s="15" t="s">
        <v>52</v>
      </c>
      <c r="B5" s="16" t="s">
        <v>53</v>
      </c>
      <c r="C5" s="15" t="s">
        <v>54</v>
      </c>
      <c r="D5" s="16" t="s">
        <v>48</v>
      </c>
      <c r="E5" s="17">
        <v>4500000.0</v>
      </c>
      <c r="F5" s="16" t="s">
        <v>7</v>
      </c>
      <c r="G5" s="18">
        <v>45667.0</v>
      </c>
      <c r="H5" s="18">
        <v>45677.0</v>
      </c>
      <c r="I5" s="15"/>
      <c r="J5" s="15"/>
      <c r="K5" s="15"/>
      <c r="L5" s="15"/>
      <c r="M5" s="19">
        <f t="shared" ref="M5:Q5" si="6">IF(OR(G5="",H5=""),"",H5-G5)</f>
        <v>10</v>
      </c>
      <c r="N5" s="19" t="str">
        <f t="shared" si="6"/>
        <v/>
      </c>
      <c r="O5" s="19" t="str">
        <f t="shared" si="6"/>
        <v/>
      </c>
      <c r="P5" s="19" t="str">
        <f t="shared" si="6"/>
        <v/>
      </c>
      <c r="Q5" s="19" t="str">
        <f t="shared" si="6"/>
        <v/>
      </c>
      <c r="R5" s="19">
        <f t="shared" si="3"/>
        <v>385</v>
      </c>
      <c r="S5" s="15" t="str">
        <f t="shared" si="4"/>
        <v>要注意</v>
      </c>
    </row>
    <row r="6">
      <c r="A6" s="15" t="s">
        <v>55</v>
      </c>
      <c r="B6" s="16" t="s">
        <v>56</v>
      </c>
      <c r="C6" s="16" t="s">
        <v>57</v>
      </c>
      <c r="D6" s="16" t="s">
        <v>44</v>
      </c>
      <c r="E6" s="17">
        <v>2000000.0</v>
      </c>
      <c r="F6" s="16" t="s">
        <v>6</v>
      </c>
      <c r="G6" s="18">
        <v>45679.0</v>
      </c>
      <c r="H6" s="15"/>
      <c r="I6" s="15"/>
      <c r="J6" s="15"/>
      <c r="K6" s="15"/>
      <c r="L6" s="15"/>
      <c r="M6" s="19" t="str">
        <f t="shared" ref="M6:Q6" si="7">IF(OR(G6="",H6=""),"",H6-G6)</f>
        <v/>
      </c>
      <c r="N6" s="19" t="str">
        <f t="shared" si="7"/>
        <v/>
      </c>
      <c r="O6" s="19" t="str">
        <f t="shared" si="7"/>
        <v/>
      </c>
      <c r="P6" s="19" t="str">
        <f t="shared" si="7"/>
        <v/>
      </c>
      <c r="Q6" s="19" t="str">
        <f t="shared" si="7"/>
        <v/>
      </c>
      <c r="R6" s="19">
        <f t="shared" si="3"/>
        <v>373</v>
      </c>
      <c r="S6" s="15" t="str">
        <f t="shared" si="4"/>
        <v>要注意</v>
      </c>
    </row>
    <row r="7">
      <c r="A7" s="15"/>
      <c r="B7" s="15"/>
      <c r="C7" s="15"/>
      <c r="D7" s="15"/>
      <c r="E7" s="17"/>
      <c r="F7" s="16"/>
      <c r="G7" s="15"/>
      <c r="H7" s="15"/>
      <c r="I7" s="15"/>
      <c r="J7" s="15"/>
      <c r="K7" s="15"/>
      <c r="L7" s="15"/>
      <c r="M7" s="16"/>
      <c r="N7" s="16"/>
      <c r="O7" s="16"/>
      <c r="P7" s="16"/>
      <c r="Q7" s="16"/>
      <c r="R7" s="15"/>
      <c r="S7" s="15"/>
    </row>
    <row r="8">
      <c r="A8" s="15"/>
      <c r="B8" s="15"/>
      <c r="C8" s="15"/>
      <c r="D8" s="15"/>
      <c r="E8" s="17"/>
      <c r="F8" s="16"/>
      <c r="G8" s="15"/>
      <c r="H8" s="15"/>
      <c r="I8" s="15"/>
      <c r="J8" s="15"/>
      <c r="K8" s="15"/>
      <c r="L8" s="15"/>
      <c r="M8" s="16"/>
      <c r="N8" s="16"/>
      <c r="O8" s="16"/>
      <c r="P8" s="16"/>
      <c r="Q8" s="16"/>
      <c r="R8" s="15"/>
      <c r="S8" s="15"/>
    </row>
    <row r="9">
      <c r="A9" s="15"/>
      <c r="B9" s="15"/>
      <c r="C9" s="15"/>
      <c r="D9" s="15"/>
      <c r="E9" s="17"/>
      <c r="F9" s="16"/>
      <c r="G9" s="15"/>
      <c r="H9" s="15"/>
      <c r="I9" s="15"/>
      <c r="J9" s="15"/>
      <c r="K9" s="15"/>
      <c r="L9" s="15"/>
      <c r="M9" s="16"/>
      <c r="N9" s="16"/>
      <c r="O9" s="16"/>
      <c r="P9" s="16"/>
      <c r="Q9" s="16"/>
      <c r="R9" s="15"/>
      <c r="S9" s="15"/>
    </row>
    <row r="10">
      <c r="A10" s="15"/>
      <c r="B10" s="15"/>
      <c r="C10" s="15"/>
      <c r="D10" s="15"/>
      <c r="E10" s="17"/>
      <c r="F10" s="16"/>
      <c r="G10" s="15"/>
      <c r="H10" s="15"/>
      <c r="I10" s="15"/>
      <c r="J10" s="15"/>
      <c r="K10" s="15"/>
      <c r="L10" s="15"/>
      <c r="M10" s="16"/>
      <c r="N10" s="16"/>
      <c r="O10" s="16"/>
      <c r="P10" s="16"/>
      <c r="Q10" s="16"/>
      <c r="R10" s="15"/>
      <c r="S10" s="15"/>
    </row>
    <row r="11">
      <c r="A11" s="15"/>
      <c r="B11" s="15"/>
      <c r="C11" s="15"/>
      <c r="D11" s="15"/>
      <c r="E11" s="17"/>
      <c r="F11" s="16"/>
      <c r="G11" s="15"/>
      <c r="H11" s="15"/>
      <c r="I11" s="15"/>
      <c r="J11" s="15"/>
      <c r="K11" s="15"/>
      <c r="L11" s="15"/>
      <c r="M11" s="16"/>
      <c r="N11" s="16"/>
      <c r="O11" s="16"/>
      <c r="P11" s="16"/>
      <c r="Q11" s="16"/>
      <c r="R11" s="15"/>
      <c r="S11" s="15"/>
    </row>
    <row r="12">
      <c r="A12" s="15"/>
      <c r="B12" s="15"/>
      <c r="C12" s="15"/>
      <c r="D12" s="15"/>
      <c r="E12" s="17"/>
      <c r="F12" s="16"/>
      <c r="G12" s="15"/>
      <c r="H12" s="15"/>
      <c r="I12" s="15"/>
      <c r="J12" s="15"/>
      <c r="K12" s="15"/>
      <c r="L12" s="15"/>
      <c r="M12" s="16"/>
      <c r="N12" s="16"/>
      <c r="O12" s="16"/>
      <c r="P12" s="16"/>
      <c r="Q12" s="16"/>
      <c r="R12" s="15"/>
      <c r="S12" s="15"/>
    </row>
    <row r="13">
      <c r="A13" s="15"/>
      <c r="B13" s="15"/>
      <c r="C13" s="15"/>
      <c r="D13" s="15"/>
      <c r="E13" s="17"/>
      <c r="F13" s="16"/>
      <c r="G13" s="15"/>
      <c r="H13" s="15"/>
      <c r="I13" s="15"/>
      <c r="J13" s="15"/>
      <c r="K13" s="15"/>
      <c r="L13" s="15"/>
      <c r="M13" s="16"/>
      <c r="N13" s="16"/>
      <c r="O13" s="16"/>
      <c r="P13" s="16"/>
      <c r="Q13" s="16"/>
      <c r="R13" s="15"/>
      <c r="S13" s="15"/>
    </row>
    <row r="14">
      <c r="A14" s="15"/>
      <c r="B14" s="15"/>
      <c r="C14" s="15"/>
      <c r="D14" s="15"/>
      <c r="E14" s="17"/>
      <c r="F14" s="16"/>
      <c r="G14" s="15"/>
      <c r="H14" s="15"/>
      <c r="I14" s="15"/>
      <c r="J14" s="15"/>
      <c r="K14" s="15"/>
      <c r="L14" s="15"/>
      <c r="M14" s="16"/>
      <c r="N14" s="16"/>
      <c r="O14" s="16"/>
      <c r="P14" s="16"/>
      <c r="Q14" s="16"/>
      <c r="R14" s="15"/>
      <c r="S14" s="15"/>
    </row>
    <row r="15">
      <c r="A15" s="15"/>
      <c r="B15" s="15"/>
      <c r="C15" s="15"/>
      <c r="D15" s="15"/>
      <c r="E15" s="17"/>
      <c r="F15" s="16"/>
      <c r="G15" s="15"/>
      <c r="H15" s="15"/>
      <c r="I15" s="15"/>
      <c r="J15" s="15"/>
      <c r="K15" s="15"/>
      <c r="L15" s="15"/>
      <c r="M15" s="16"/>
      <c r="N15" s="16"/>
      <c r="O15" s="16"/>
      <c r="P15" s="16"/>
      <c r="Q15" s="16"/>
      <c r="R15" s="15"/>
      <c r="S15" s="15"/>
    </row>
    <row r="16">
      <c r="A16" s="15"/>
      <c r="B16" s="15"/>
      <c r="C16" s="15"/>
      <c r="D16" s="15"/>
      <c r="E16" s="17"/>
      <c r="F16" s="16"/>
      <c r="G16" s="15"/>
      <c r="H16" s="15"/>
      <c r="I16" s="15"/>
      <c r="J16" s="15"/>
      <c r="K16" s="15"/>
      <c r="L16" s="15"/>
      <c r="M16" s="16"/>
      <c r="N16" s="16"/>
      <c r="O16" s="16"/>
      <c r="P16" s="16"/>
      <c r="Q16" s="16"/>
      <c r="R16" s="15"/>
      <c r="S16" s="15"/>
    </row>
    <row r="17">
      <c r="A17" s="15"/>
      <c r="B17" s="15"/>
      <c r="C17" s="15"/>
      <c r="D17" s="15"/>
      <c r="E17" s="17"/>
      <c r="F17" s="16"/>
      <c r="G17" s="15"/>
      <c r="H17" s="15"/>
      <c r="I17" s="15"/>
      <c r="J17" s="15"/>
      <c r="K17" s="15"/>
      <c r="L17" s="15"/>
      <c r="M17" s="16"/>
      <c r="N17" s="16"/>
      <c r="O17" s="16"/>
      <c r="P17" s="16"/>
      <c r="Q17" s="16"/>
      <c r="R17" s="15"/>
      <c r="S17" s="15"/>
    </row>
    <row r="18">
      <c r="A18" s="15"/>
      <c r="B18" s="15"/>
      <c r="C18" s="15"/>
      <c r="D18" s="15"/>
      <c r="E18" s="17"/>
      <c r="F18" s="16"/>
      <c r="G18" s="15"/>
      <c r="H18" s="15"/>
      <c r="I18" s="15"/>
      <c r="J18" s="15"/>
      <c r="K18" s="15"/>
      <c r="L18" s="15"/>
      <c r="M18" s="16"/>
      <c r="N18" s="16"/>
      <c r="O18" s="16"/>
      <c r="P18" s="16"/>
      <c r="Q18" s="16"/>
      <c r="R18" s="15"/>
      <c r="S18" s="15"/>
    </row>
    <row r="19">
      <c r="A19" s="15"/>
      <c r="B19" s="15"/>
      <c r="C19" s="15"/>
      <c r="D19" s="15"/>
      <c r="E19" s="17"/>
      <c r="F19" s="16"/>
      <c r="G19" s="15"/>
      <c r="H19" s="15"/>
      <c r="I19" s="15"/>
      <c r="J19" s="15"/>
      <c r="K19" s="15"/>
      <c r="L19" s="15"/>
      <c r="M19" s="16"/>
      <c r="N19" s="16"/>
      <c r="O19" s="16"/>
      <c r="P19" s="16"/>
      <c r="Q19" s="16"/>
      <c r="R19" s="15"/>
      <c r="S19" s="15"/>
    </row>
    <row r="20">
      <c r="A20" s="15"/>
      <c r="B20" s="15"/>
      <c r="C20" s="15"/>
      <c r="D20" s="15"/>
      <c r="E20" s="17"/>
      <c r="F20" s="16"/>
      <c r="G20" s="15"/>
      <c r="H20" s="15"/>
      <c r="I20" s="15"/>
      <c r="J20" s="15"/>
      <c r="K20" s="15"/>
      <c r="L20" s="15"/>
      <c r="M20" s="16"/>
      <c r="N20" s="16"/>
      <c r="O20" s="16"/>
      <c r="P20" s="16"/>
      <c r="Q20" s="16"/>
      <c r="R20" s="15"/>
      <c r="S20" s="15"/>
    </row>
    <row r="21" ht="15.75" customHeight="1">
      <c r="A21" s="15"/>
      <c r="B21" s="15"/>
      <c r="C21" s="15"/>
      <c r="D21" s="15"/>
      <c r="E21" s="17"/>
      <c r="F21" s="16"/>
      <c r="G21" s="15"/>
      <c r="H21" s="15"/>
      <c r="I21" s="15"/>
      <c r="J21" s="15"/>
      <c r="K21" s="15"/>
      <c r="L21" s="15"/>
      <c r="M21" s="16"/>
      <c r="N21" s="16"/>
      <c r="O21" s="16"/>
      <c r="P21" s="16"/>
      <c r="Q21" s="16"/>
      <c r="R21" s="15"/>
      <c r="S21" s="15"/>
    </row>
    <row r="22" ht="15.75" customHeight="1">
      <c r="A22" s="15"/>
      <c r="B22" s="15"/>
      <c r="C22" s="15"/>
      <c r="D22" s="15"/>
      <c r="E22" s="17"/>
      <c r="F22" s="16"/>
      <c r="G22" s="15"/>
      <c r="H22" s="15"/>
      <c r="I22" s="15"/>
      <c r="J22" s="15"/>
      <c r="K22" s="15"/>
      <c r="L22" s="15"/>
      <c r="M22" s="16"/>
      <c r="N22" s="16"/>
      <c r="O22" s="16"/>
      <c r="P22" s="16"/>
      <c r="Q22" s="16"/>
      <c r="R22" s="15"/>
      <c r="S22" s="15"/>
    </row>
    <row r="23" ht="15.75" customHeight="1">
      <c r="A23" s="15"/>
      <c r="B23" s="15"/>
      <c r="C23" s="15"/>
      <c r="D23" s="15"/>
      <c r="E23" s="17"/>
      <c r="F23" s="16"/>
      <c r="G23" s="15"/>
      <c r="H23" s="15"/>
      <c r="I23" s="15"/>
      <c r="J23" s="15"/>
      <c r="K23" s="15"/>
      <c r="L23" s="15"/>
      <c r="M23" s="16"/>
      <c r="N23" s="16"/>
      <c r="O23" s="16"/>
      <c r="P23" s="16"/>
      <c r="Q23" s="16"/>
      <c r="R23" s="15"/>
      <c r="S23" s="15"/>
    </row>
    <row r="24" ht="15.75" customHeight="1">
      <c r="A24" s="15"/>
      <c r="B24" s="15"/>
      <c r="C24" s="15"/>
      <c r="D24" s="15"/>
      <c r="E24" s="17"/>
      <c r="F24" s="16"/>
      <c r="G24" s="15"/>
      <c r="H24" s="15"/>
      <c r="I24" s="15"/>
      <c r="J24" s="15"/>
      <c r="K24" s="15"/>
      <c r="L24" s="15"/>
      <c r="M24" s="16"/>
      <c r="N24" s="16"/>
      <c r="O24" s="16"/>
      <c r="P24" s="16"/>
      <c r="Q24" s="16"/>
      <c r="R24" s="15"/>
      <c r="S24" s="15"/>
    </row>
    <row r="25" ht="15.75" customHeight="1">
      <c r="A25" s="15"/>
      <c r="B25" s="15"/>
      <c r="C25" s="15"/>
      <c r="D25" s="15"/>
      <c r="E25" s="17"/>
      <c r="F25" s="16"/>
      <c r="G25" s="15"/>
      <c r="H25" s="15"/>
      <c r="I25" s="15"/>
      <c r="J25" s="15"/>
      <c r="K25" s="15"/>
      <c r="L25" s="15"/>
      <c r="M25" s="16"/>
      <c r="N25" s="16"/>
      <c r="O25" s="16"/>
      <c r="P25" s="16"/>
      <c r="Q25" s="16"/>
      <c r="R25" s="15"/>
      <c r="S25" s="15"/>
    </row>
    <row r="26" ht="15.75" customHeight="1">
      <c r="A26" s="15"/>
      <c r="B26" s="15"/>
      <c r="C26" s="15"/>
      <c r="D26" s="15"/>
      <c r="E26" s="17"/>
      <c r="F26" s="16"/>
      <c r="G26" s="15"/>
      <c r="H26" s="15"/>
      <c r="I26" s="15"/>
      <c r="J26" s="15"/>
      <c r="K26" s="15"/>
      <c r="L26" s="15"/>
      <c r="M26" s="16"/>
      <c r="N26" s="16"/>
      <c r="O26" s="16"/>
      <c r="P26" s="16"/>
      <c r="Q26" s="16"/>
      <c r="R26" s="15"/>
      <c r="S26" s="15"/>
    </row>
    <row r="27" ht="15.75" customHeight="1">
      <c r="A27" s="15"/>
      <c r="B27" s="15"/>
      <c r="C27" s="15"/>
      <c r="D27" s="15"/>
      <c r="E27" s="17"/>
      <c r="F27" s="16"/>
      <c r="G27" s="15"/>
      <c r="H27" s="15"/>
      <c r="I27" s="15"/>
      <c r="J27" s="15"/>
      <c r="K27" s="15"/>
      <c r="L27" s="15"/>
      <c r="M27" s="16"/>
      <c r="N27" s="16"/>
      <c r="O27" s="16"/>
      <c r="P27" s="16"/>
      <c r="Q27" s="16"/>
      <c r="R27" s="15"/>
      <c r="S27" s="15"/>
    </row>
    <row r="28" ht="15.75" customHeight="1">
      <c r="A28" s="15"/>
      <c r="B28" s="15"/>
      <c r="C28" s="15"/>
      <c r="D28" s="15"/>
      <c r="E28" s="17"/>
      <c r="F28" s="16"/>
      <c r="G28" s="15"/>
      <c r="H28" s="15"/>
      <c r="I28" s="15"/>
      <c r="J28" s="15"/>
      <c r="K28" s="15"/>
      <c r="L28" s="15"/>
      <c r="M28" s="16"/>
      <c r="N28" s="16"/>
      <c r="O28" s="16"/>
      <c r="P28" s="16"/>
      <c r="Q28" s="16"/>
      <c r="R28" s="15"/>
      <c r="S28" s="15"/>
    </row>
    <row r="29" ht="15.75" customHeight="1">
      <c r="A29" s="15"/>
      <c r="B29" s="15"/>
      <c r="C29" s="15"/>
      <c r="D29" s="15"/>
      <c r="E29" s="17"/>
      <c r="F29" s="16"/>
      <c r="G29" s="15"/>
      <c r="H29" s="15"/>
      <c r="I29" s="15"/>
      <c r="J29" s="15"/>
      <c r="K29" s="15"/>
      <c r="L29" s="15"/>
      <c r="M29" s="16"/>
      <c r="N29" s="16"/>
      <c r="O29" s="16"/>
      <c r="P29" s="16"/>
      <c r="Q29" s="16"/>
      <c r="R29" s="15"/>
      <c r="S29" s="15"/>
    </row>
    <row r="30" ht="15.0" customHeight="1">
      <c r="A30" s="15"/>
      <c r="B30" s="15"/>
      <c r="C30" s="15"/>
      <c r="D30" s="15"/>
      <c r="E30" s="17"/>
      <c r="F30" s="16"/>
      <c r="G30" s="15"/>
      <c r="H30" s="15"/>
      <c r="I30" s="15"/>
      <c r="J30" s="15"/>
      <c r="K30" s="15"/>
      <c r="L30" s="15"/>
      <c r="M30" s="16"/>
      <c r="N30" s="16"/>
      <c r="O30" s="16"/>
      <c r="P30" s="16"/>
      <c r="Q30" s="16"/>
      <c r="R30" s="15"/>
      <c r="S30" s="15"/>
    </row>
  </sheetData>
  <conditionalFormatting sqref="M2:Q30">
    <cfRule type="cellIs" dxfId="4" priority="1" operator="greaterThan">
      <formula>14</formula>
    </cfRule>
  </conditionalFormatting>
  <conditionalFormatting sqref="M2:Q30">
    <cfRule type="cellIs" dxfId="5" priority="2" operator="greaterThan">
      <formula>7</formula>
    </cfRule>
  </conditionalFormatting>
  <dataValidations>
    <dataValidation type="list" allowBlank="1" sqref="F2:F30">
      <formula1>"アポ獲得,ヒアリング,提案,見積,交渉,契約,失注"</formula1>
    </dataValidation>
  </dataValidations>
  <printOptions/>
  <pageMargins bottom="1.0" footer="0.0" header="0.0" left="0.75" right="0.75" top="1.0"/>
  <pageSetup paperSize="9" orientation="portrait"/>
  <drawing r:id="rId1"/>
  <tableParts count="1">
    <tablePart r:id="rId3"/>
  </tableParts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2026-01-23T07:20:11Z</dcterms:created>
  <dc:creator>openpyxl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