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システム設定" sheetId="1" r:id="rId4"/>
    <sheet state="visible" name="従業員1" sheetId="2" r:id="rId5"/>
    <sheet state="visible" name="従業員2" sheetId="3" r:id="rId6"/>
    <sheet state="visible" name="従業員3" sheetId="4" r:id="rId7"/>
    <sheet state="visible" name="月次勤怠集計表" sheetId="5" r:id="rId8"/>
    <sheet state="visible" name="年次勤怠集計表" sheetId="6" r:id="rId9"/>
  </sheets>
  <definedNames/>
  <calcPr/>
  <extLst>
    <ext uri="GoogleSheetsCustomDataVersion2">
      <go:sheetsCustomData xmlns:go="http://customooxmlschemas.google.com/" r:id="rId10" roundtripDataChecksum="5xkEnGxZawkXV8Rxs7yI5EJnb+NLztVVVQb7/ukn5Ew="/>
    </ext>
  </extLst>
</workbook>
</file>

<file path=xl/sharedStrings.xml><?xml version="1.0" encoding="utf-8"?>
<sst xmlns="http://schemas.openxmlformats.org/spreadsheetml/2006/main" count="275" uniqueCount="112">
  <si>
    <t>勤怠管理システム設定</t>
  </si>
  <si>
    <t>①基本設定</t>
  </si>
  <si>
    <t>対象年度</t>
  </si>
  <si>
    <t>年</t>
  </si>
  <si>
    <t>②所定労働時間</t>
  </si>
  <si>
    <t>所定始業時刻</t>
  </si>
  <si>
    <t>9:00</t>
  </si>
  <si>
    <t>所定終業時刻</t>
  </si>
  <si>
    <t>18:00</t>
  </si>
  <si>
    <t>所定休憩時間</t>
  </si>
  <si>
    <t>1:00</t>
  </si>
  <si>
    <t>所定労働時間</t>
  </si>
  <si>
    <t>8:00</t>
  </si>
  <si>
    <t>③従業員リスト</t>
  </si>
  <si>
    <t>No.</t>
  </si>
  <si>
    <t>従業員名</t>
  </si>
  <si>
    <t>社員番号</t>
  </si>
  <si>
    <t>所属部署</t>
  </si>
  <si>
    <t>山田 太郎</t>
  </si>
  <si>
    <t>EMP001</t>
  </si>
  <si>
    <t>営業部</t>
  </si>
  <si>
    <t>佐藤 花子</t>
  </si>
  <si>
    <t>EMP002</t>
  </si>
  <si>
    <t>総務部</t>
  </si>
  <si>
    <t>鈴木 一郎</t>
  </si>
  <si>
    <t>EMP003</t>
  </si>
  <si>
    <t>開発部</t>
  </si>
  <si>
    <t>使い方</t>
  </si>
  <si>
    <t>1. 上記の従業員リストに氏名・社員番号・所属を入力します</t>
  </si>
  <si>
    <t>2. 各従業員の個人シートに月次の勤怠を入力します</t>
  </si>
  <si>
    <t>3. 月次集計シートで全従業員の月間実績を確認できます</t>
  </si>
  <si>
    <t>4. 年次集計シートで年間の累計データを確認できます</t>
  </si>
  <si>
    <t>個別出勤簿</t>
  </si>
  <si>
    <t>出勤日数</t>
  </si>
  <si>
    <t>遅刻回数</t>
  </si>
  <si>
    <t>所属</t>
  </si>
  <si>
    <t>月</t>
  </si>
  <si>
    <t>有給日数</t>
  </si>
  <si>
    <t>早退回数</t>
  </si>
  <si>
    <t>欠勤日数</t>
  </si>
  <si>
    <t>日</t>
  </si>
  <si>
    <t>曜日</t>
  </si>
  <si>
    <t>出勤</t>
  </si>
  <si>
    <t>退勤</t>
  </si>
  <si>
    <t>休憩</t>
  </si>
  <si>
    <t>実働</t>
  </si>
  <si>
    <t>時間外</t>
  </si>
  <si>
    <t>深夜</t>
  </si>
  <si>
    <t>休日</t>
  </si>
  <si>
    <t>区分</t>
  </si>
  <si>
    <t>-</t>
  </si>
  <si>
    <t>合計</t>
  </si>
  <si>
    <t>月次勤怠集計表</t>
  </si>
  <si>
    <t>出勤
日数</t>
  </si>
  <si>
    <t>有給
日数</t>
  </si>
  <si>
    <t>欠勤
日数</t>
  </si>
  <si>
    <t>総労働
時間</t>
  </si>
  <si>
    <t>時間外
計</t>
  </si>
  <si>
    <t>深夜
計</t>
  </si>
  <si>
    <t>休日
計</t>
  </si>
  <si>
    <t>遅刻
計</t>
  </si>
  <si>
    <t>早退
計</t>
  </si>
  <si>
    <t>年次勤怠集計表</t>
  </si>
  <si>
    <t>総労働</t>
  </si>
  <si>
    <t>有給</t>
  </si>
  <si>
    <r>
      <rPr>
        <rFont val="Arial"/>
        <b/>
        <color theme="1"/>
        <sz val="9.0"/>
      </rPr>
      <t>1</t>
    </r>
    <r>
      <rPr>
        <rFont val="Arial"/>
        <b/>
        <color theme="1"/>
        <sz val="9.0"/>
      </rPr>
      <t>月</t>
    </r>
  </si>
  <si>
    <r>
      <rPr>
        <rFont val="Arial"/>
        <b/>
        <color theme="1"/>
        <sz val="9.0"/>
      </rPr>
      <t>2</t>
    </r>
    <r>
      <rPr>
        <rFont val="Arial"/>
        <b/>
        <color theme="1"/>
        <sz val="9.0"/>
      </rPr>
      <t>月</t>
    </r>
  </si>
  <si>
    <r>
      <rPr>
        <rFont val="Arial"/>
        <b/>
        <color theme="1"/>
        <sz val="9.0"/>
      </rPr>
      <t>3</t>
    </r>
    <r>
      <rPr>
        <rFont val="Arial"/>
        <b/>
        <color theme="1"/>
        <sz val="9.0"/>
      </rPr>
      <t>月</t>
    </r>
  </si>
  <si>
    <r>
      <rPr>
        <rFont val="Arial"/>
        <b/>
        <color theme="1"/>
        <sz val="9.0"/>
      </rPr>
      <t>4</t>
    </r>
    <r>
      <rPr>
        <rFont val="Arial"/>
        <b/>
        <color theme="1"/>
        <sz val="9.0"/>
      </rPr>
      <t>月</t>
    </r>
  </si>
  <si>
    <r>
      <rPr>
        <rFont val="Arial"/>
        <b/>
        <color theme="1"/>
        <sz val="9.0"/>
      </rPr>
      <t>5</t>
    </r>
    <r>
      <rPr>
        <rFont val="Arial"/>
        <b/>
        <color theme="1"/>
        <sz val="9.0"/>
      </rPr>
      <t>月</t>
    </r>
  </si>
  <si>
    <r>
      <rPr>
        <rFont val="Arial"/>
        <b/>
        <color theme="1"/>
        <sz val="9.0"/>
      </rPr>
      <t>6</t>
    </r>
    <r>
      <rPr>
        <rFont val="Arial"/>
        <b/>
        <color theme="1"/>
        <sz val="9.0"/>
      </rPr>
      <t>月</t>
    </r>
  </si>
  <si>
    <r>
      <rPr>
        <rFont val="Arial"/>
        <b/>
        <color theme="1"/>
        <sz val="9.0"/>
      </rPr>
      <t>7</t>
    </r>
    <r>
      <rPr>
        <rFont val="Arial"/>
        <b/>
        <color theme="1"/>
        <sz val="9.0"/>
      </rPr>
      <t>月</t>
    </r>
  </si>
  <si>
    <r>
      <rPr>
        <rFont val="Arial"/>
        <b/>
        <color theme="1"/>
        <sz val="9.0"/>
      </rPr>
      <t>8</t>
    </r>
    <r>
      <rPr>
        <rFont val="Arial"/>
        <b/>
        <color theme="1"/>
        <sz val="9.0"/>
      </rPr>
      <t>月</t>
    </r>
  </si>
  <si>
    <r>
      <rPr>
        <rFont val="Arial"/>
        <b/>
        <color theme="1"/>
        <sz val="9.0"/>
      </rPr>
      <t>9</t>
    </r>
    <r>
      <rPr>
        <rFont val="Arial"/>
        <b/>
        <color theme="1"/>
        <sz val="9.0"/>
      </rPr>
      <t>月</t>
    </r>
  </si>
  <si>
    <r>
      <rPr>
        <rFont val="Arial"/>
        <b/>
        <color theme="1"/>
        <sz val="9.0"/>
      </rPr>
      <t>10</t>
    </r>
    <r>
      <rPr>
        <rFont val="Arial"/>
        <b/>
        <color theme="1"/>
        <sz val="9.0"/>
      </rPr>
      <t>月</t>
    </r>
  </si>
  <si>
    <r>
      <rPr>
        <rFont val="Arial"/>
        <b/>
        <color theme="1"/>
        <sz val="9.0"/>
      </rPr>
      <t>11</t>
    </r>
    <r>
      <rPr>
        <rFont val="Arial"/>
        <b/>
        <color theme="1"/>
        <sz val="9.0"/>
      </rPr>
      <t>月</t>
    </r>
  </si>
  <si>
    <r>
      <rPr>
        <rFont val="Arial"/>
        <b/>
        <color theme="1"/>
        <sz val="9.0"/>
      </rPr>
      <t>12</t>
    </r>
    <r>
      <rPr>
        <rFont val="Arial"/>
        <b/>
        <color theme="1"/>
        <sz val="9.0"/>
      </rPr>
      <t>月</t>
    </r>
  </si>
  <si>
    <t>年計</t>
  </si>
  <si>
    <r>
      <rPr>
        <rFont val="Arial"/>
        <b/>
        <color theme="1"/>
        <sz val="9.0"/>
      </rPr>
      <t>1</t>
    </r>
    <r>
      <rPr>
        <rFont val="Arial"/>
        <b/>
        <color theme="1"/>
        <sz val="9.0"/>
      </rPr>
      <t>月</t>
    </r>
  </si>
  <si>
    <r>
      <rPr>
        <rFont val="Arial"/>
        <b/>
        <color theme="1"/>
        <sz val="9.0"/>
      </rPr>
      <t>2</t>
    </r>
    <r>
      <rPr>
        <rFont val="Arial"/>
        <b/>
        <color theme="1"/>
        <sz val="9.0"/>
      </rPr>
      <t>月</t>
    </r>
  </si>
  <si>
    <r>
      <rPr>
        <rFont val="Arial"/>
        <b/>
        <color theme="1"/>
        <sz val="9.0"/>
      </rPr>
      <t>3</t>
    </r>
    <r>
      <rPr>
        <rFont val="Arial"/>
        <b/>
        <color theme="1"/>
        <sz val="9.0"/>
      </rPr>
      <t>月</t>
    </r>
  </si>
  <si>
    <r>
      <rPr>
        <rFont val="Arial"/>
        <b/>
        <color theme="1"/>
        <sz val="9.0"/>
      </rPr>
      <t>4</t>
    </r>
    <r>
      <rPr>
        <rFont val="Arial"/>
        <b/>
        <color theme="1"/>
        <sz val="9.0"/>
      </rPr>
      <t>月</t>
    </r>
  </si>
  <si>
    <r>
      <rPr>
        <rFont val="Arial"/>
        <b/>
        <color theme="1"/>
        <sz val="9.0"/>
      </rPr>
      <t>5</t>
    </r>
    <r>
      <rPr>
        <rFont val="Arial"/>
        <b/>
        <color theme="1"/>
        <sz val="9.0"/>
      </rPr>
      <t>月</t>
    </r>
  </si>
  <si>
    <r>
      <rPr>
        <rFont val="Arial"/>
        <b/>
        <color theme="1"/>
        <sz val="9.0"/>
      </rPr>
      <t>6</t>
    </r>
    <r>
      <rPr>
        <rFont val="Arial"/>
        <b/>
        <color theme="1"/>
        <sz val="9.0"/>
      </rPr>
      <t>月</t>
    </r>
  </si>
  <si>
    <r>
      <rPr>
        <rFont val="Arial"/>
        <b/>
        <color theme="1"/>
        <sz val="9.0"/>
      </rPr>
      <t>7</t>
    </r>
    <r>
      <rPr>
        <rFont val="Arial"/>
        <b/>
        <color theme="1"/>
        <sz val="9.0"/>
      </rPr>
      <t>月</t>
    </r>
  </si>
  <si>
    <r>
      <rPr>
        <rFont val="Arial"/>
        <b/>
        <color theme="1"/>
        <sz val="9.0"/>
      </rPr>
      <t>8</t>
    </r>
    <r>
      <rPr>
        <rFont val="Arial"/>
        <b/>
        <color theme="1"/>
        <sz val="9.0"/>
      </rPr>
      <t>月</t>
    </r>
  </si>
  <si>
    <r>
      <rPr>
        <rFont val="Arial"/>
        <b/>
        <color theme="1"/>
        <sz val="9.0"/>
      </rPr>
      <t>9</t>
    </r>
    <r>
      <rPr>
        <rFont val="Arial"/>
        <b/>
        <color theme="1"/>
        <sz val="9.0"/>
      </rPr>
      <t>月</t>
    </r>
  </si>
  <si>
    <r>
      <rPr>
        <rFont val="Arial"/>
        <b/>
        <color theme="1"/>
        <sz val="9.0"/>
      </rPr>
      <t>10</t>
    </r>
    <r>
      <rPr>
        <rFont val="Arial"/>
        <b/>
        <color theme="1"/>
        <sz val="9.0"/>
      </rPr>
      <t>月</t>
    </r>
  </si>
  <si>
    <r>
      <rPr>
        <rFont val="Arial"/>
        <b/>
        <color theme="1"/>
        <sz val="9.0"/>
      </rPr>
      <t>11</t>
    </r>
    <r>
      <rPr>
        <rFont val="Arial"/>
        <b/>
        <color theme="1"/>
        <sz val="9.0"/>
      </rPr>
      <t>月</t>
    </r>
  </si>
  <si>
    <r>
      <rPr>
        <rFont val="Arial"/>
        <b/>
        <color theme="1"/>
        <sz val="9.0"/>
      </rPr>
      <t>12</t>
    </r>
    <r>
      <rPr>
        <rFont val="Arial"/>
        <b/>
        <color theme="1"/>
        <sz val="9.0"/>
      </rPr>
      <t>月</t>
    </r>
  </si>
  <si>
    <r>
      <rPr>
        <rFont val="Arial"/>
        <b/>
        <color theme="1"/>
        <sz val="9.0"/>
      </rPr>
      <t>1</t>
    </r>
    <r>
      <rPr>
        <rFont val="Arial"/>
        <b/>
        <color theme="1"/>
        <sz val="9.0"/>
      </rPr>
      <t>月</t>
    </r>
  </si>
  <si>
    <r>
      <rPr>
        <rFont val="Arial"/>
        <b/>
        <color theme="1"/>
        <sz val="9.0"/>
      </rPr>
      <t>2</t>
    </r>
    <r>
      <rPr>
        <rFont val="Arial"/>
        <b/>
        <color theme="1"/>
        <sz val="9.0"/>
      </rPr>
      <t>月</t>
    </r>
  </si>
  <si>
    <r>
      <rPr>
        <rFont val="Arial"/>
        <b/>
        <color theme="1"/>
        <sz val="9.0"/>
      </rPr>
      <t>3</t>
    </r>
    <r>
      <rPr>
        <rFont val="Arial"/>
        <b/>
        <color theme="1"/>
        <sz val="9.0"/>
      </rPr>
      <t>月</t>
    </r>
  </si>
  <si>
    <r>
      <rPr>
        <rFont val="Arial"/>
        <b/>
        <color theme="1"/>
        <sz val="9.0"/>
      </rPr>
      <t>4</t>
    </r>
    <r>
      <rPr>
        <rFont val="Arial"/>
        <b/>
        <color theme="1"/>
        <sz val="9.0"/>
      </rPr>
      <t>月</t>
    </r>
  </si>
  <si>
    <r>
      <rPr>
        <rFont val="Arial"/>
        <b/>
        <color theme="1"/>
        <sz val="9.0"/>
      </rPr>
      <t>5</t>
    </r>
    <r>
      <rPr>
        <rFont val="Arial"/>
        <b/>
        <color theme="1"/>
        <sz val="9.0"/>
      </rPr>
      <t>月</t>
    </r>
  </si>
  <si>
    <r>
      <rPr>
        <rFont val="Arial"/>
        <b/>
        <color theme="1"/>
        <sz val="9.0"/>
      </rPr>
      <t>6</t>
    </r>
    <r>
      <rPr>
        <rFont val="Arial"/>
        <b/>
        <color theme="1"/>
        <sz val="9.0"/>
      </rPr>
      <t>月</t>
    </r>
  </si>
  <si>
    <r>
      <rPr>
        <rFont val="Arial"/>
        <b/>
        <color theme="1"/>
        <sz val="9.0"/>
      </rPr>
      <t>7</t>
    </r>
    <r>
      <rPr>
        <rFont val="Arial"/>
        <b/>
        <color theme="1"/>
        <sz val="9.0"/>
      </rPr>
      <t>月</t>
    </r>
  </si>
  <si>
    <r>
      <rPr>
        <rFont val="Arial"/>
        <b/>
        <color theme="1"/>
        <sz val="9.0"/>
      </rPr>
      <t>8</t>
    </r>
    <r>
      <rPr>
        <rFont val="Arial"/>
        <b/>
        <color theme="1"/>
        <sz val="9.0"/>
      </rPr>
      <t>月</t>
    </r>
  </si>
  <si>
    <r>
      <rPr>
        <rFont val="Arial"/>
        <b/>
        <color theme="1"/>
        <sz val="9.0"/>
      </rPr>
      <t>9</t>
    </r>
    <r>
      <rPr>
        <rFont val="Arial"/>
        <b/>
        <color theme="1"/>
        <sz val="9.0"/>
      </rPr>
      <t>月</t>
    </r>
  </si>
  <si>
    <r>
      <rPr>
        <rFont val="Arial"/>
        <b/>
        <color theme="1"/>
        <sz val="9.0"/>
      </rPr>
      <t>10</t>
    </r>
    <r>
      <rPr>
        <rFont val="Arial"/>
        <b/>
        <color theme="1"/>
        <sz val="9.0"/>
      </rPr>
      <t>月</t>
    </r>
  </si>
  <si>
    <r>
      <rPr>
        <rFont val="Arial"/>
        <b/>
        <color theme="1"/>
        <sz val="9.0"/>
      </rPr>
      <t>11</t>
    </r>
    <r>
      <rPr>
        <rFont val="Arial"/>
        <b/>
        <color theme="1"/>
        <sz val="9.0"/>
      </rPr>
      <t>月</t>
    </r>
  </si>
  <si>
    <r>
      <rPr>
        <rFont val="Arial"/>
        <b/>
        <color theme="1"/>
        <sz val="9.0"/>
      </rPr>
      <t>12</t>
    </r>
    <r>
      <rPr>
        <rFont val="Arial"/>
        <b/>
        <color theme="1"/>
        <sz val="9.0"/>
      </rPr>
      <t>月</t>
    </r>
  </si>
  <si>
    <t>年間サマリー</t>
  </si>
  <si>
    <t>年間
出勤
日数</t>
  </si>
  <si>
    <t>年間
総労働
時間</t>
  </si>
  <si>
    <t>年間
時間外</t>
  </si>
  <si>
    <t>年間
有給取得</t>
  </si>
  <si>
    <t>有給
残日数</t>
  </si>
  <si>
    <t>注意事項</t>
  </si>
  <si>
    <t>・各月のデータは個人シートから手動で転記するか、月次集計シートの値を参照してください</t>
  </si>
  <si>
    <t>・従業員を追加する場合は、個人シートをコピーして従業員4、5、6...と作成してください</t>
  </si>
  <si>
    <t>・有給残日数は前年度からの繰越と当年度付与分を考慮して入力してください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</si>
</sst>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quot;:&quot;mm"/>
  </numFmts>
  <fonts count="20">
    <font>
      <sz val="11.0"/>
      <color theme="1"/>
      <name val="Calibri"/>
      <scheme val="minor"/>
    </font>
    <font>
      <b/>
      <sz val="24.0"/>
      <color theme="1"/>
      <name val="Noto Sans"/>
    </font>
    <font>
      <sz val="9.0"/>
      <color theme="1"/>
      <name val="Calibri"/>
      <scheme val="minor"/>
    </font>
    <font>
      <b/>
      <sz val="9.0"/>
      <color theme="1"/>
      <name val="Noto Sans"/>
    </font>
    <font>
      <sz val="9.0"/>
      <color theme="1"/>
      <name val="Arial"/>
    </font>
    <font>
      <sz val="9.0"/>
      <color theme="1"/>
      <name val="Noto Sans"/>
    </font>
    <font>
      <b/>
      <sz val="9.0"/>
      <color theme="1"/>
      <name val="Arial"/>
    </font>
    <font>
      <sz val="9.0"/>
      <color theme="1"/>
      <name val="Calibri"/>
    </font>
    <font>
      <sz val="9.0"/>
      <color rgb="FF666666"/>
      <name val="Arial"/>
    </font>
    <font/>
    <font>
      <b/>
      <sz val="24.0"/>
      <color theme="1"/>
      <name val="Arial"/>
    </font>
    <font>
      <color theme="1"/>
      <name val="Arial"/>
    </font>
    <font>
      <sz val="11.0"/>
      <color theme="1"/>
      <name val="Calibri"/>
    </font>
    <font>
      <sz val="11.0"/>
      <color theme="1"/>
      <name val="Arial"/>
    </font>
    <font>
      <color theme="1"/>
      <name val="Calibri"/>
      <scheme val="minor"/>
    </font>
    <font>
      <b/>
      <color theme="1"/>
      <name val="Calibri"/>
      <scheme val="minor"/>
    </font>
    <font>
      <sz val="12.0"/>
      <color theme="1"/>
      <name val="Arial"/>
    </font>
    <font>
      <b/>
      <sz val="12.0"/>
      <color theme="1"/>
      <name val="Arial"/>
    </font>
    <font>
      <sz val="12.0"/>
      <color theme="1"/>
      <name val="Calibri"/>
      <scheme val="minor"/>
    </font>
    <font>
      <b/>
      <sz val="9.0"/>
      <color rgb="FFFFFFFF"/>
      <name val="Arial"/>
    </font>
  </fonts>
  <fills count="5">
    <fill>
      <patternFill patternType="none"/>
    </fill>
    <fill>
      <patternFill patternType="lightGray"/>
    </fill>
    <fill>
      <patternFill patternType="solid">
        <fgColor rgb="FFD9D9D9"/>
        <bgColor rgb="FFD9D9D9"/>
      </patternFill>
    </fill>
    <fill>
      <patternFill patternType="solid">
        <fgColor rgb="FFFFF2CC"/>
        <bgColor rgb="FFFFF2CC"/>
      </patternFill>
    </fill>
    <fill>
      <patternFill patternType="solid">
        <fgColor rgb="FF666666"/>
        <bgColor rgb="FF666666"/>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2" numFmtId="0" xfId="0" applyAlignment="1" applyFont="1">
      <alignment horizontal="left" vertical="center"/>
    </xf>
    <xf borderId="0" fillId="0" fontId="3" numFmtId="0" xfId="0" applyAlignment="1" applyFont="1">
      <alignment horizontal="left" readingOrder="0" shrinkToFit="0" vertical="center" wrapText="0"/>
    </xf>
    <xf borderId="1" fillId="2" fontId="3" numFmtId="0" xfId="0" applyAlignment="1" applyBorder="1" applyFill="1" applyFont="1">
      <alignment horizontal="left" shrinkToFit="0" vertical="center" wrapText="0"/>
    </xf>
    <xf borderId="1" fillId="3" fontId="4" numFmtId="0" xfId="0" applyAlignment="1" applyBorder="1" applyFill="1" applyFont="1">
      <alignment horizontal="center" shrinkToFit="0" vertical="center" wrapText="0"/>
    </xf>
    <xf borderId="0" fillId="0" fontId="5" numFmtId="0" xfId="0" applyAlignment="1" applyFont="1">
      <alignment horizontal="left" shrinkToFit="0" vertical="center" wrapText="0"/>
    </xf>
    <xf borderId="0" fillId="0" fontId="2" numFmtId="0" xfId="0" applyAlignment="1" applyFont="1">
      <alignment horizontal="center" vertical="center"/>
    </xf>
    <xf borderId="1" fillId="2" fontId="6" numFmtId="0" xfId="0" applyAlignment="1" applyBorder="1" applyFont="1">
      <alignment horizontal="left" readingOrder="0" shrinkToFit="0" vertical="center" wrapText="0"/>
    </xf>
    <xf borderId="1" fillId="3" fontId="4" numFmtId="0" xfId="0" applyAlignment="1" applyBorder="1" applyFont="1">
      <alignment horizontal="center" vertical="center"/>
    </xf>
    <xf borderId="0" fillId="0" fontId="6" numFmtId="0" xfId="0" applyAlignment="1" applyFont="1">
      <alignment horizontal="left" readingOrder="0" shrinkToFit="0" vertical="center" wrapText="0"/>
    </xf>
    <xf borderId="1" fillId="2" fontId="6" numFmtId="0" xfId="0" applyAlignment="1" applyBorder="1" applyFont="1">
      <alignment horizontal="left" shrinkToFit="0" vertical="center" wrapText="0"/>
    </xf>
    <xf borderId="1" fillId="0" fontId="7" numFmtId="0" xfId="0" applyAlignment="1" applyBorder="1" applyFont="1">
      <alignment horizontal="left" shrinkToFit="0" vertical="center" wrapText="0"/>
    </xf>
    <xf borderId="1" fillId="3" fontId="5" numFmtId="0" xfId="0" applyAlignment="1" applyBorder="1" applyFont="1">
      <alignment horizontal="left" shrinkToFit="0" vertical="center" wrapText="0"/>
    </xf>
    <xf borderId="1" fillId="3" fontId="4" numFmtId="0" xfId="0" applyAlignment="1" applyBorder="1" applyFont="1">
      <alignment horizontal="left" shrinkToFit="0" vertical="center" wrapText="0"/>
    </xf>
    <xf borderId="2" fillId="0" fontId="8" numFmtId="0" xfId="0" applyAlignment="1" applyBorder="1" applyFont="1">
      <alignment horizontal="left" readingOrder="0" shrinkToFit="0" vertical="center" wrapText="0"/>
    </xf>
    <xf borderId="3" fillId="0" fontId="9" numFmtId="0" xfId="0" applyBorder="1" applyFont="1"/>
    <xf borderId="4" fillId="0" fontId="9" numFmtId="0" xfId="0" applyBorder="1" applyFont="1"/>
    <xf borderId="5" fillId="0" fontId="8" numFmtId="0" xfId="0" applyAlignment="1" applyBorder="1" applyFont="1">
      <alignment horizontal="left" readingOrder="0" shrinkToFit="0" vertical="center" wrapText="0"/>
    </xf>
    <xf borderId="6" fillId="0" fontId="9" numFmtId="0" xfId="0" applyBorder="1" applyFont="1"/>
    <xf borderId="7" fillId="0" fontId="8" numFmtId="0" xfId="0" applyAlignment="1" applyBorder="1" applyFont="1">
      <alignment horizontal="left" readingOrder="0" shrinkToFit="0" vertical="center" wrapText="0"/>
    </xf>
    <xf borderId="8" fillId="0" fontId="9" numFmtId="0" xfId="0" applyBorder="1" applyFont="1"/>
    <xf borderId="9" fillId="0" fontId="9" numFmtId="0" xfId="0" applyBorder="1" applyFont="1"/>
    <xf borderId="0" fillId="0" fontId="10" numFmtId="0" xfId="0" applyAlignment="1" applyFont="1">
      <alignment horizontal="center" readingOrder="0" vertical="center"/>
    </xf>
    <xf borderId="0" fillId="0" fontId="4" numFmtId="0" xfId="0" applyAlignment="1" applyFont="1">
      <alignment horizontal="center" vertical="center"/>
    </xf>
    <xf borderId="1" fillId="2" fontId="6" numFmtId="0" xfId="0" applyAlignment="1" applyBorder="1" applyFont="1">
      <alignment vertical="center"/>
    </xf>
    <xf borderId="1" fillId="0" fontId="4" numFmtId="0" xfId="0" applyAlignment="1" applyBorder="1" applyFont="1">
      <alignment horizontal="center" vertical="center"/>
    </xf>
    <xf borderId="0" fillId="0" fontId="4" numFmtId="0" xfId="0" applyAlignment="1" applyFont="1">
      <alignment horizontal="center" shrinkToFit="0" vertical="center" wrapText="0"/>
    </xf>
    <xf borderId="1" fillId="0" fontId="4" numFmtId="0" xfId="0" applyAlignment="1" applyBorder="1" applyFont="1">
      <alignment horizontal="center" shrinkToFit="0" vertical="center" wrapText="0"/>
    </xf>
    <xf borderId="0" fillId="0" fontId="11" numFmtId="0" xfId="0" applyAlignment="1" applyFont="1">
      <alignment vertical="center"/>
    </xf>
    <xf borderId="1" fillId="2" fontId="12" numFmtId="0" xfId="0" applyAlignment="1" applyBorder="1" applyFont="1">
      <alignment vertical="center"/>
    </xf>
    <xf borderId="1" fillId="0" fontId="12" numFmtId="0" xfId="0" applyAlignment="1" applyBorder="1" applyFont="1">
      <alignment vertical="center"/>
    </xf>
    <xf borderId="1" fillId="2" fontId="6" numFmtId="0" xfId="0" applyAlignment="1" applyBorder="1" applyFont="1">
      <alignment horizontal="center" vertical="center"/>
    </xf>
    <xf borderId="1" fillId="2" fontId="6" numFmtId="0" xfId="0" applyAlignment="1" applyBorder="1" applyFont="1">
      <alignment horizontal="center" shrinkToFit="0" vertical="center" wrapText="0"/>
    </xf>
    <xf borderId="1" fillId="0" fontId="4" numFmtId="20" xfId="0" applyAlignment="1" applyBorder="1" applyFont="1" applyNumberFormat="1">
      <alignment horizontal="center" readingOrder="0" shrinkToFit="0" vertical="center" wrapText="0"/>
    </xf>
    <xf borderId="1" fillId="0" fontId="4" numFmtId="20" xfId="0" applyAlignment="1" applyBorder="1" applyFont="1" applyNumberFormat="1">
      <alignment horizontal="center" shrinkToFit="0" vertical="center" wrapText="0"/>
    </xf>
    <xf borderId="1" fillId="0" fontId="4" numFmtId="0" xfId="0" applyAlignment="1" applyBorder="1" applyFont="1">
      <alignment horizontal="center" vertical="center"/>
    </xf>
    <xf borderId="10" fillId="2" fontId="6" numFmtId="0" xfId="0" applyAlignment="1" applyBorder="1" applyFont="1">
      <alignment horizontal="center" vertical="center"/>
    </xf>
    <xf borderId="11" fillId="0" fontId="9" numFmtId="0" xfId="0" applyBorder="1" applyFont="1"/>
    <xf borderId="12" fillId="0" fontId="9" numFmtId="0" xfId="0" applyBorder="1" applyFont="1"/>
    <xf borderId="1" fillId="0" fontId="6" numFmtId="164" xfId="0" applyAlignment="1" applyBorder="1" applyFont="1" applyNumberFormat="1">
      <alignment horizontal="center" vertical="center"/>
    </xf>
    <xf borderId="1" fillId="2" fontId="12" numFmtId="0" xfId="0" applyAlignment="1" applyBorder="1" applyFont="1">
      <alignment vertical="center"/>
    </xf>
    <xf borderId="1" fillId="2" fontId="13" numFmtId="0" xfId="0" applyAlignment="1" applyBorder="1" applyFont="1">
      <alignment vertical="center"/>
    </xf>
    <xf borderId="1" fillId="0" fontId="13" numFmtId="0" xfId="0" applyAlignment="1" applyBorder="1" applyFont="1">
      <alignment vertical="center"/>
    </xf>
    <xf borderId="1" fillId="2" fontId="13" numFmtId="0" xfId="0" applyAlignment="1" applyBorder="1" applyFont="1">
      <alignment vertical="center"/>
    </xf>
    <xf borderId="1" fillId="2" fontId="6" numFmtId="0" xfId="0" applyAlignment="1" applyBorder="1" applyFont="1">
      <alignment horizontal="left" vertical="center"/>
    </xf>
    <xf borderId="0" fillId="0" fontId="14" numFmtId="0" xfId="0" applyAlignment="1" applyFont="1">
      <alignment vertical="center"/>
    </xf>
    <xf borderId="1" fillId="2" fontId="15" numFmtId="0" xfId="0" applyAlignment="1" applyBorder="1" applyFont="1">
      <alignment horizontal="left" vertical="center"/>
    </xf>
    <xf borderId="1" fillId="0" fontId="14" numFmtId="0" xfId="0" applyAlignment="1" applyBorder="1" applyFont="1">
      <alignment vertical="center"/>
    </xf>
    <xf borderId="1" fillId="0" fontId="4" numFmtId="0" xfId="0" applyAlignment="1" applyBorder="1" applyFont="1">
      <alignment horizontal="center" readingOrder="0" shrinkToFit="0" vertical="center" wrapText="0"/>
    </xf>
    <xf borderId="1" fillId="2" fontId="4" numFmtId="0" xfId="0" applyAlignment="1" applyBorder="1" applyFont="1">
      <alignment horizontal="center" shrinkToFit="0" vertical="center" wrapText="0"/>
    </xf>
    <xf borderId="0" fillId="0" fontId="16" numFmtId="0" xfId="0" applyAlignment="1" applyFont="1">
      <alignment horizontal="center" vertical="center"/>
    </xf>
    <xf borderId="0" fillId="0" fontId="17" numFmtId="0" xfId="0" applyAlignment="1" applyFont="1">
      <alignment horizontal="center" vertical="center"/>
    </xf>
    <xf borderId="0" fillId="0" fontId="17" numFmtId="0" xfId="0" applyAlignment="1" applyFont="1">
      <alignment horizontal="center" shrinkToFit="0" vertical="center" wrapText="0"/>
    </xf>
    <xf borderId="0" fillId="0" fontId="18" numFmtId="0" xfId="0" applyFont="1"/>
    <xf borderId="1" fillId="2" fontId="6" numFmtId="0" xfId="0" applyAlignment="1" applyBorder="1" applyFont="1">
      <alignment horizontal="center" readingOrder="0" shrinkToFit="0" vertical="center" wrapText="0"/>
    </xf>
    <xf borderId="1" fillId="0" fontId="4" numFmtId="164" xfId="0" applyAlignment="1" applyBorder="1" applyFont="1" applyNumberFormat="1">
      <alignment horizontal="center" shrinkToFit="0" vertical="center" wrapText="0"/>
    </xf>
    <xf borderId="10" fillId="2" fontId="6" numFmtId="0" xfId="0" applyAlignment="1" applyBorder="1" applyFont="1">
      <alignment horizontal="center" shrinkToFit="0" vertical="center" wrapText="0"/>
    </xf>
    <xf borderId="1" fillId="0" fontId="6" numFmtId="0" xfId="0" applyAlignment="1" applyBorder="1" applyFont="1">
      <alignment horizontal="center" shrinkToFit="0" vertical="center" wrapText="0"/>
    </xf>
    <xf borderId="1" fillId="0" fontId="6" numFmtId="164" xfId="0" applyAlignment="1" applyBorder="1" applyFont="1" applyNumberFormat="1">
      <alignment horizontal="center" shrinkToFit="0" vertical="center" wrapText="0"/>
    </xf>
    <xf borderId="0" fillId="0" fontId="10" numFmtId="0" xfId="0" applyAlignment="1" applyFont="1">
      <alignment horizontal="left" readingOrder="0" vertical="center"/>
    </xf>
    <xf borderId="1" fillId="4" fontId="19" numFmtId="0" xfId="0" applyAlignment="1" applyBorder="1" applyFill="1" applyFont="1">
      <alignment horizontal="center" shrinkToFit="0" vertical="center" wrapText="0"/>
    </xf>
    <xf borderId="10" fillId="4" fontId="19" numFmtId="0" xfId="0" applyAlignment="1" applyBorder="1" applyFont="1">
      <alignment horizontal="center" shrinkToFit="0" vertical="center" wrapText="0"/>
    </xf>
    <xf borderId="13" fillId="0" fontId="9" numFmtId="0" xfId="0" applyBorder="1" applyFont="1"/>
    <xf borderId="1" fillId="2" fontId="6" numFmtId="164" xfId="0" applyAlignment="1" applyBorder="1" applyFont="1" applyNumberFormat="1">
      <alignment horizontal="center" shrinkToFit="0" vertical="center" wrapText="0"/>
    </xf>
    <xf borderId="1" fillId="4" fontId="19" numFmtId="0" xfId="0" applyAlignment="1" applyBorder="1" applyFont="1">
      <alignment horizontal="center" readingOrder="0" shrinkToFit="0" vertical="center" wrapText="0"/>
    </xf>
    <xf borderId="0" fillId="0" fontId="8" numFmtId="0" xfId="0" applyAlignment="1" applyFont="1">
      <alignment horizontal="left" shrinkToFit="0" vertical="center" wrapText="0"/>
    </xf>
    <xf borderId="0" fillId="0" fontId="8" numFmtId="0" xfId="0" applyAlignment="1" applyFon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23.0"/>
  </cols>
  <sheetData>
    <row r="1" ht="30.0" customHeight="1">
      <c r="A1" s="1" t="s">
        <v>0</v>
      </c>
    </row>
    <row r="2" ht="15.0" customHeight="1">
      <c r="A2" s="2"/>
      <c r="B2" s="2"/>
      <c r="C2" s="2"/>
      <c r="D2" s="2"/>
    </row>
    <row r="3" ht="15.0" customHeight="1">
      <c r="A3" s="3" t="s">
        <v>1</v>
      </c>
      <c r="B3" s="2"/>
      <c r="C3" s="2"/>
      <c r="D3" s="2"/>
    </row>
    <row r="4" ht="15.0" customHeight="1">
      <c r="A4" s="4" t="s">
        <v>2</v>
      </c>
      <c r="B4" s="5">
        <v>2026.0</v>
      </c>
      <c r="C4" s="6" t="s">
        <v>3</v>
      </c>
      <c r="D4" s="2"/>
    </row>
    <row r="5" ht="15.0" customHeight="1">
      <c r="A5" s="2"/>
      <c r="B5" s="7"/>
      <c r="C5" s="2"/>
      <c r="D5" s="2"/>
    </row>
    <row r="6" ht="15.0" customHeight="1">
      <c r="A6" s="3" t="s">
        <v>4</v>
      </c>
      <c r="B6" s="7"/>
      <c r="C6" s="2"/>
      <c r="D6" s="2"/>
    </row>
    <row r="7" ht="15.0" customHeight="1">
      <c r="A7" s="4" t="s">
        <v>5</v>
      </c>
      <c r="B7" s="5" t="s">
        <v>6</v>
      </c>
      <c r="C7" s="2"/>
      <c r="D7" s="2"/>
    </row>
    <row r="8" ht="15.0" customHeight="1">
      <c r="A8" s="4" t="s">
        <v>7</v>
      </c>
      <c r="B8" s="5" t="s">
        <v>8</v>
      </c>
      <c r="C8" s="2"/>
      <c r="D8" s="2"/>
    </row>
    <row r="9" ht="15.0" customHeight="1">
      <c r="A9" s="4" t="s">
        <v>9</v>
      </c>
      <c r="B9" s="5" t="s">
        <v>10</v>
      </c>
      <c r="C9" s="2"/>
      <c r="D9" s="2"/>
    </row>
    <row r="10" ht="15.0" customHeight="1">
      <c r="A10" s="8" t="s">
        <v>11</v>
      </c>
      <c r="B10" s="9" t="s">
        <v>12</v>
      </c>
      <c r="C10" s="2"/>
      <c r="D10" s="2"/>
    </row>
    <row r="11" ht="15.0" customHeight="1">
      <c r="A11" s="2"/>
      <c r="B11" s="2"/>
      <c r="C11" s="2"/>
      <c r="D11" s="2"/>
    </row>
    <row r="12" ht="15.0" customHeight="1">
      <c r="A12" s="10" t="s">
        <v>13</v>
      </c>
      <c r="B12" s="2"/>
      <c r="C12" s="2"/>
      <c r="D12" s="2"/>
    </row>
    <row r="13" ht="15.0" customHeight="1">
      <c r="A13" s="11" t="s">
        <v>14</v>
      </c>
      <c r="B13" s="4" t="s">
        <v>15</v>
      </c>
      <c r="C13" s="4" t="s">
        <v>16</v>
      </c>
      <c r="D13" s="4" t="s">
        <v>17</v>
      </c>
    </row>
    <row r="14" ht="15.0" customHeight="1">
      <c r="A14" s="12">
        <v>1.0</v>
      </c>
      <c r="B14" s="13" t="s">
        <v>18</v>
      </c>
      <c r="C14" s="14" t="s">
        <v>19</v>
      </c>
      <c r="D14" s="13" t="s">
        <v>20</v>
      </c>
    </row>
    <row r="15" ht="15.0" customHeight="1">
      <c r="A15" s="12">
        <v>2.0</v>
      </c>
      <c r="B15" s="13" t="s">
        <v>21</v>
      </c>
      <c r="C15" s="14" t="s">
        <v>22</v>
      </c>
      <c r="D15" s="13" t="s">
        <v>23</v>
      </c>
    </row>
    <row r="16" ht="15.0" customHeight="1">
      <c r="A16" s="12">
        <v>3.0</v>
      </c>
      <c r="B16" s="13" t="s">
        <v>24</v>
      </c>
      <c r="C16" s="14" t="s">
        <v>25</v>
      </c>
      <c r="D16" s="13" t="s">
        <v>26</v>
      </c>
    </row>
    <row r="17" ht="15.0" customHeight="1">
      <c r="A17" s="12">
        <v>4.0</v>
      </c>
      <c r="B17" s="14"/>
      <c r="C17" s="14"/>
      <c r="D17" s="14"/>
    </row>
    <row r="18" ht="15.0" customHeight="1">
      <c r="A18" s="12">
        <v>5.0</v>
      </c>
      <c r="B18" s="14"/>
      <c r="C18" s="14"/>
      <c r="D18" s="14"/>
    </row>
    <row r="19" ht="15.0" customHeight="1">
      <c r="A19" s="12">
        <v>6.0</v>
      </c>
      <c r="B19" s="14"/>
      <c r="C19" s="14"/>
      <c r="D19" s="14"/>
    </row>
    <row r="20" ht="15.0" customHeight="1">
      <c r="A20" s="12">
        <v>7.0</v>
      </c>
      <c r="B20" s="14"/>
      <c r="C20" s="14"/>
      <c r="D20" s="14"/>
    </row>
    <row r="21" ht="15.0" customHeight="1">
      <c r="A21" s="12">
        <v>8.0</v>
      </c>
      <c r="B21" s="14"/>
      <c r="C21" s="14"/>
      <c r="D21" s="14"/>
    </row>
    <row r="22" ht="15.0" customHeight="1">
      <c r="A22" s="12">
        <v>9.0</v>
      </c>
      <c r="B22" s="14"/>
      <c r="C22" s="14"/>
      <c r="D22" s="14"/>
    </row>
    <row r="23" ht="15.0" customHeight="1">
      <c r="A23" s="12">
        <v>10.0</v>
      </c>
      <c r="B23" s="14"/>
      <c r="C23" s="14"/>
      <c r="D23" s="14"/>
    </row>
    <row r="24" ht="15.0" customHeight="1">
      <c r="A24" s="2"/>
      <c r="B24" s="2"/>
      <c r="C24" s="2"/>
      <c r="D24" s="2"/>
    </row>
    <row r="25" ht="15.0" customHeight="1">
      <c r="A25" s="3" t="s">
        <v>27</v>
      </c>
      <c r="B25" s="2"/>
      <c r="C25" s="2"/>
      <c r="D25" s="2"/>
    </row>
    <row r="26" ht="15.0" customHeight="1">
      <c r="A26" s="15" t="s">
        <v>28</v>
      </c>
      <c r="B26" s="16"/>
      <c r="C26" s="16"/>
      <c r="D26" s="17"/>
    </row>
    <row r="27" ht="15.0" customHeight="1">
      <c r="A27" s="18" t="s">
        <v>29</v>
      </c>
      <c r="D27" s="19"/>
    </row>
    <row r="28" ht="15.0" customHeight="1">
      <c r="A28" s="18" t="s">
        <v>30</v>
      </c>
      <c r="D28" s="19"/>
    </row>
    <row r="29" ht="15.0" customHeight="1">
      <c r="A29" s="20" t="s">
        <v>31</v>
      </c>
      <c r="B29" s="21"/>
      <c r="C29" s="21"/>
      <c r="D29" s="22"/>
    </row>
  </sheetData>
  <mergeCells count="5">
    <mergeCell ref="A1:D1"/>
    <mergeCell ref="A26:D26"/>
    <mergeCell ref="A27:D27"/>
    <mergeCell ref="A28:D28"/>
    <mergeCell ref="A29:D29"/>
  </mergeCells>
  <printOptions horizontalCentered="1"/>
  <pageMargins bottom="0.75" footer="0.0" header="0.0" left="0.25" right="0.25"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5.86"/>
    <col customWidth="1" min="3" max="9" width="8.71"/>
    <col customWidth="1" min="10" max="10" width="17.29"/>
  </cols>
  <sheetData>
    <row r="1" ht="30.0" customHeight="1">
      <c r="A1" s="23" t="s">
        <v>32</v>
      </c>
    </row>
    <row r="2" ht="15.0" customHeight="1">
      <c r="A2" s="24"/>
      <c r="B2" s="24"/>
      <c r="C2" s="24"/>
      <c r="D2" s="24"/>
      <c r="E2" s="24"/>
      <c r="F2" s="24"/>
      <c r="G2" s="24"/>
      <c r="H2" s="24"/>
      <c r="I2" s="24"/>
      <c r="J2" s="24"/>
    </row>
    <row r="3" ht="15.0" customHeight="1">
      <c r="A3" s="25" t="s">
        <v>3</v>
      </c>
      <c r="B3" s="26">
        <f>'システム設定'!B4</f>
        <v>2026</v>
      </c>
      <c r="C3" s="27"/>
      <c r="D3" s="25" t="s">
        <v>33</v>
      </c>
      <c r="E3" s="26">
        <f>COUNTA(C8:C38)</f>
        <v>1</v>
      </c>
      <c r="F3" s="25" t="s">
        <v>34</v>
      </c>
      <c r="G3" s="26">
        <f>COUNTIF(J8:J38,"遅刻")</f>
        <v>0</v>
      </c>
      <c r="H3" s="24"/>
      <c r="I3" s="25" t="s">
        <v>35</v>
      </c>
      <c r="J3" s="26" t="str">
        <f>'システム設定'!D14</f>
        <v>営業部</v>
      </c>
    </row>
    <row r="4" ht="15.0" customHeight="1">
      <c r="A4" s="25" t="s">
        <v>36</v>
      </c>
      <c r="B4" s="28">
        <v>1.0</v>
      </c>
      <c r="C4" s="29"/>
      <c r="D4" s="25" t="s">
        <v>37</v>
      </c>
      <c r="E4" s="26">
        <f>COUNTIF(J8:J38,"有給")</f>
        <v>0</v>
      </c>
      <c r="F4" s="25" t="s">
        <v>38</v>
      </c>
      <c r="G4" s="26">
        <f>COUNTIF(J8:J38,"早退")</f>
        <v>0</v>
      </c>
      <c r="H4" s="29"/>
      <c r="I4" s="25" t="s">
        <v>15</v>
      </c>
      <c r="J4" s="26" t="str">
        <f>'システム設定'!B14</f>
        <v>山田 太郎</v>
      </c>
    </row>
    <row r="5" ht="15.0" customHeight="1">
      <c r="A5" s="29"/>
      <c r="B5" s="29"/>
      <c r="C5" s="24"/>
      <c r="D5" s="25" t="s">
        <v>39</v>
      </c>
      <c r="E5" s="26">
        <f>COUNTIF(J8:J38,"欠勤")</f>
        <v>0</v>
      </c>
      <c r="F5" s="30"/>
      <c r="G5" s="31"/>
      <c r="H5" s="24"/>
      <c r="I5" s="25" t="s">
        <v>16</v>
      </c>
      <c r="J5" s="26" t="str">
        <f>'システム設定'!C14</f>
        <v>EMP001</v>
      </c>
    </row>
    <row r="6" ht="15.0" customHeight="1">
      <c r="A6" s="24"/>
      <c r="B6" s="24"/>
      <c r="C6" s="24"/>
      <c r="D6" s="24"/>
      <c r="E6" s="24"/>
      <c r="F6" s="24"/>
      <c r="G6" s="24"/>
      <c r="H6" s="24"/>
      <c r="I6" s="24"/>
      <c r="J6" s="24"/>
    </row>
    <row r="7" ht="15.0" customHeight="1">
      <c r="A7" s="32" t="s">
        <v>40</v>
      </c>
      <c r="B7" s="32" t="s">
        <v>41</v>
      </c>
      <c r="C7" s="32" t="s">
        <v>42</v>
      </c>
      <c r="D7" s="32" t="s">
        <v>43</v>
      </c>
      <c r="E7" s="32" t="s">
        <v>44</v>
      </c>
      <c r="F7" s="32" t="s">
        <v>45</v>
      </c>
      <c r="G7" s="32" t="s">
        <v>46</v>
      </c>
      <c r="H7" s="32" t="s">
        <v>47</v>
      </c>
      <c r="I7" s="32" t="s">
        <v>48</v>
      </c>
      <c r="J7" s="33" t="s">
        <v>49</v>
      </c>
    </row>
    <row r="8" ht="15.0" customHeight="1">
      <c r="A8" s="28">
        <f>IF(DAY(DATE($B$3,$B$4,1))=1,1,"")</f>
        <v>1</v>
      </c>
      <c r="B8" s="28"/>
      <c r="C8" s="34">
        <v>0.4166666666666667</v>
      </c>
      <c r="D8" s="34">
        <v>0.7916666666666666</v>
      </c>
      <c r="E8" s="28" t="str">
        <f>IF(AND(C8&lt;&gt;"",D8&lt;&gt;""),'システム設定'!$B$9,"")</f>
        <v>1:00</v>
      </c>
      <c r="F8" s="35">
        <f t="shared" ref="F8:F38" si="1">IF(AND(C8&lt;&gt;"",D8&lt;&gt;""),D8-C8-E8,"")</f>
        <v>0.3333333333</v>
      </c>
      <c r="G8" s="28">
        <f t="shared" ref="G8:G38" si="2">IF(F8&lt;&gt;"",MAX(0,F8-TIME(8,0,0)),"")</f>
        <v>0</v>
      </c>
      <c r="H8" s="28" t="str">
        <f t="shared" ref="H8:H38" si="3">IF(AND(D8&lt;&gt;"",D8&gt;TIME(22,0,0)),D8-TIME(22,0,0),"")</f>
        <v/>
      </c>
      <c r="I8" s="28" t="str">
        <f t="shared" ref="I8:I38" si="4">IF(AND(F8&lt;&gt;"",OR(WEEKDAY(DATE($B$3,$B$4,A8))=1,WEEKDAY(DATE($B$3,$B$4,A8))=7)),F8,"")</f>
        <v/>
      </c>
      <c r="J8" s="36" t="s">
        <v>42</v>
      </c>
    </row>
    <row r="9" ht="15.0" customHeight="1">
      <c r="A9" s="28">
        <f>IF(DAY(DATE($B$3,$B$4,2))=2,2,"")</f>
        <v>2</v>
      </c>
      <c r="B9" s="28"/>
      <c r="C9" s="28"/>
      <c r="D9" s="28"/>
      <c r="E9" s="28" t="str">
        <f>IF(AND(C9&lt;&gt;"",D9&lt;&gt;""),'システム設定'!$B$9,"")</f>
        <v/>
      </c>
      <c r="F9" s="28" t="str">
        <f t="shared" si="1"/>
        <v/>
      </c>
      <c r="G9" s="28" t="str">
        <f t="shared" si="2"/>
        <v/>
      </c>
      <c r="H9" s="28" t="str">
        <f t="shared" si="3"/>
        <v/>
      </c>
      <c r="I9" s="28" t="str">
        <f t="shared" si="4"/>
        <v/>
      </c>
      <c r="J9" s="36" t="s">
        <v>50</v>
      </c>
    </row>
    <row r="10" ht="15.0" customHeight="1">
      <c r="A10" s="28">
        <f>IF(DAY(DATE($B$3,$B$4,3))=3,3,"")</f>
        <v>3</v>
      </c>
      <c r="B10" s="28"/>
      <c r="C10" s="28"/>
      <c r="D10" s="28"/>
      <c r="E10" s="28" t="str">
        <f>IF(AND(C10&lt;&gt;"",D10&lt;&gt;""),'システム設定'!$B$9,"")</f>
        <v/>
      </c>
      <c r="F10" s="28" t="str">
        <f t="shared" si="1"/>
        <v/>
      </c>
      <c r="G10" s="28" t="str">
        <f t="shared" si="2"/>
        <v/>
      </c>
      <c r="H10" s="28" t="str">
        <f t="shared" si="3"/>
        <v/>
      </c>
      <c r="I10" s="28" t="str">
        <f t="shared" si="4"/>
        <v/>
      </c>
      <c r="J10" s="36" t="s">
        <v>50</v>
      </c>
    </row>
    <row r="11" ht="15.0" customHeight="1">
      <c r="A11" s="28">
        <f>IF(DAY(DATE($B$3,$B$4,4))=4,4,"")</f>
        <v>4</v>
      </c>
      <c r="B11" s="28"/>
      <c r="C11" s="28"/>
      <c r="D11" s="28"/>
      <c r="E11" s="28" t="str">
        <f>IF(AND(C11&lt;&gt;"",D11&lt;&gt;""),'システム設定'!$B$9,"")</f>
        <v/>
      </c>
      <c r="F11" s="28" t="str">
        <f t="shared" si="1"/>
        <v/>
      </c>
      <c r="G11" s="28" t="str">
        <f t="shared" si="2"/>
        <v/>
      </c>
      <c r="H11" s="28" t="str">
        <f t="shared" si="3"/>
        <v/>
      </c>
      <c r="I11" s="28" t="str">
        <f t="shared" si="4"/>
        <v/>
      </c>
      <c r="J11" s="36" t="s">
        <v>50</v>
      </c>
    </row>
    <row r="12" ht="15.0" customHeight="1">
      <c r="A12" s="28">
        <f>IF(DAY(DATE($B$3,$B$4,5))=5,5,"")</f>
        <v>5</v>
      </c>
      <c r="B12" s="28"/>
      <c r="C12" s="28"/>
      <c r="D12" s="28"/>
      <c r="E12" s="28" t="str">
        <f>IF(AND(C12&lt;&gt;"",D12&lt;&gt;""),'システム設定'!$B$9,"")</f>
        <v/>
      </c>
      <c r="F12" s="28" t="str">
        <f t="shared" si="1"/>
        <v/>
      </c>
      <c r="G12" s="28" t="str">
        <f t="shared" si="2"/>
        <v/>
      </c>
      <c r="H12" s="28" t="str">
        <f t="shared" si="3"/>
        <v/>
      </c>
      <c r="I12" s="28" t="str">
        <f t="shared" si="4"/>
        <v/>
      </c>
      <c r="J12" s="36" t="s">
        <v>50</v>
      </c>
    </row>
    <row r="13" ht="15.0" customHeight="1">
      <c r="A13" s="28">
        <f>IF(DAY(DATE($B$3,$B$4,6))=6,6,"")</f>
        <v>6</v>
      </c>
      <c r="B13" s="28"/>
      <c r="C13" s="28"/>
      <c r="D13" s="28"/>
      <c r="E13" s="28" t="str">
        <f>IF(AND(C13&lt;&gt;"",D13&lt;&gt;""),'システム設定'!$B$9,"")</f>
        <v/>
      </c>
      <c r="F13" s="28" t="str">
        <f t="shared" si="1"/>
        <v/>
      </c>
      <c r="G13" s="28" t="str">
        <f t="shared" si="2"/>
        <v/>
      </c>
      <c r="H13" s="28" t="str">
        <f t="shared" si="3"/>
        <v/>
      </c>
      <c r="I13" s="28" t="str">
        <f t="shared" si="4"/>
        <v/>
      </c>
      <c r="J13" s="36" t="s">
        <v>50</v>
      </c>
    </row>
    <row r="14" ht="15.0" customHeight="1">
      <c r="A14" s="28">
        <f>IF(DAY(DATE($B$3,$B$4,7))=7,7,"")</f>
        <v>7</v>
      </c>
      <c r="B14" s="28"/>
      <c r="C14" s="28"/>
      <c r="D14" s="28"/>
      <c r="E14" s="28" t="str">
        <f>IF(AND(C14&lt;&gt;"",D14&lt;&gt;""),'システム設定'!$B$9,"")</f>
        <v/>
      </c>
      <c r="F14" s="28" t="str">
        <f t="shared" si="1"/>
        <v/>
      </c>
      <c r="G14" s="28" t="str">
        <f t="shared" si="2"/>
        <v/>
      </c>
      <c r="H14" s="28" t="str">
        <f t="shared" si="3"/>
        <v/>
      </c>
      <c r="I14" s="28" t="str">
        <f t="shared" si="4"/>
        <v/>
      </c>
      <c r="J14" s="36" t="s">
        <v>50</v>
      </c>
    </row>
    <row r="15" ht="15.0" customHeight="1">
      <c r="A15" s="28">
        <f>IF(DAY(DATE($B$3,$B$4,8))=8,8,"")</f>
        <v>8</v>
      </c>
      <c r="B15" s="28"/>
      <c r="C15" s="28"/>
      <c r="D15" s="28"/>
      <c r="E15" s="28" t="str">
        <f>IF(AND(C15&lt;&gt;"",D15&lt;&gt;""),'システム設定'!$B$9,"")</f>
        <v/>
      </c>
      <c r="F15" s="28" t="str">
        <f t="shared" si="1"/>
        <v/>
      </c>
      <c r="G15" s="28" t="str">
        <f t="shared" si="2"/>
        <v/>
      </c>
      <c r="H15" s="28" t="str">
        <f t="shared" si="3"/>
        <v/>
      </c>
      <c r="I15" s="28" t="str">
        <f t="shared" si="4"/>
        <v/>
      </c>
      <c r="J15" s="36" t="s">
        <v>50</v>
      </c>
    </row>
    <row r="16" ht="15.0" customHeight="1">
      <c r="A16" s="28">
        <f>IF(DAY(DATE($B$3,$B$4,9))=9,9,"")</f>
        <v>9</v>
      </c>
      <c r="B16" s="28"/>
      <c r="C16" s="28"/>
      <c r="D16" s="28"/>
      <c r="E16" s="28" t="str">
        <f>IF(AND(C16&lt;&gt;"",D16&lt;&gt;""),'システム設定'!$B$9,"")</f>
        <v/>
      </c>
      <c r="F16" s="28" t="str">
        <f t="shared" si="1"/>
        <v/>
      </c>
      <c r="G16" s="28" t="str">
        <f t="shared" si="2"/>
        <v/>
      </c>
      <c r="H16" s="28" t="str">
        <f t="shared" si="3"/>
        <v/>
      </c>
      <c r="I16" s="28" t="str">
        <f t="shared" si="4"/>
        <v/>
      </c>
      <c r="J16" s="36" t="s">
        <v>50</v>
      </c>
    </row>
    <row r="17" ht="15.0" customHeight="1">
      <c r="A17" s="28">
        <f>IF(DAY(DATE($B$3,$B$4,10))=10,10,"")</f>
        <v>10</v>
      </c>
      <c r="B17" s="28"/>
      <c r="C17" s="28"/>
      <c r="D17" s="28"/>
      <c r="E17" s="28" t="str">
        <f>IF(AND(C17&lt;&gt;"",D17&lt;&gt;""),'システム設定'!$B$9,"")</f>
        <v/>
      </c>
      <c r="F17" s="28" t="str">
        <f t="shared" si="1"/>
        <v/>
      </c>
      <c r="G17" s="28" t="str">
        <f t="shared" si="2"/>
        <v/>
      </c>
      <c r="H17" s="28" t="str">
        <f t="shared" si="3"/>
        <v/>
      </c>
      <c r="I17" s="28" t="str">
        <f t="shared" si="4"/>
        <v/>
      </c>
      <c r="J17" s="36" t="s">
        <v>50</v>
      </c>
    </row>
    <row r="18" ht="15.0" customHeight="1">
      <c r="A18" s="28">
        <f>IF(DAY(DATE($B$3,$B$4,11))=11,11,"")</f>
        <v>11</v>
      </c>
      <c r="B18" s="28"/>
      <c r="C18" s="28"/>
      <c r="D18" s="28"/>
      <c r="E18" s="28" t="str">
        <f>IF(AND(C18&lt;&gt;"",D18&lt;&gt;""),'システム設定'!$B$9,"")</f>
        <v/>
      </c>
      <c r="F18" s="28" t="str">
        <f t="shared" si="1"/>
        <v/>
      </c>
      <c r="G18" s="28" t="str">
        <f t="shared" si="2"/>
        <v/>
      </c>
      <c r="H18" s="28" t="str">
        <f t="shared" si="3"/>
        <v/>
      </c>
      <c r="I18" s="28" t="str">
        <f t="shared" si="4"/>
        <v/>
      </c>
      <c r="J18" s="36" t="s">
        <v>50</v>
      </c>
    </row>
    <row r="19" ht="15.0" customHeight="1">
      <c r="A19" s="28">
        <f>IF(DAY(DATE($B$3,$B$4,12))=12,12,"")</f>
        <v>12</v>
      </c>
      <c r="B19" s="28"/>
      <c r="C19" s="28"/>
      <c r="D19" s="28"/>
      <c r="E19" s="28" t="str">
        <f>IF(AND(C19&lt;&gt;"",D19&lt;&gt;""),'システム設定'!$B$9,"")</f>
        <v/>
      </c>
      <c r="F19" s="28" t="str">
        <f t="shared" si="1"/>
        <v/>
      </c>
      <c r="G19" s="28" t="str">
        <f t="shared" si="2"/>
        <v/>
      </c>
      <c r="H19" s="28" t="str">
        <f t="shared" si="3"/>
        <v/>
      </c>
      <c r="I19" s="28" t="str">
        <f t="shared" si="4"/>
        <v/>
      </c>
      <c r="J19" s="36" t="s">
        <v>50</v>
      </c>
    </row>
    <row r="20" ht="15.0" customHeight="1">
      <c r="A20" s="28">
        <f>IF(DAY(DATE($B$3,$B$4,13))=13,13,"")</f>
        <v>13</v>
      </c>
      <c r="B20" s="28"/>
      <c r="C20" s="28"/>
      <c r="D20" s="28"/>
      <c r="E20" s="28" t="str">
        <f>IF(AND(C20&lt;&gt;"",D20&lt;&gt;""),'システム設定'!$B$9,"")</f>
        <v/>
      </c>
      <c r="F20" s="28" t="str">
        <f t="shared" si="1"/>
        <v/>
      </c>
      <c r="G20" s="28" t="str">
        <f t="shared" si="2"/>
        <v/>
      </c>
      <c r="H20" s="28" t="str">
        <f t="shared" si="3"/>
        <v/>
      </c>
      <c r="I20" s="28" t="str">
        <f t="shared" si="4"/>
        <v/>
      </c>
      <c r="J20" s="36" t="s">
        <v>50</v>
      </c>
    </row>
    <row r="21" ht="15.0" customHeight="1">
      <c r="A21" s="28">
        <f>IF(DAY(DATE($B$3,$B$4,14))=14,14,"")</f>
        <v>14</v>
      </c>
      <c r="B21" s="28"/>
      <c r="C21" s="28"/>
      <c r="D21" s="28"/>
      <c r="E21" s="28" t="str">
        <f>IF(AND(C21&lt;&gt;"",D21&lt;&gt;""),'システム設定'!$B$9,"")</f>
        <v/>
      </c>
      <c r="F21" s="28" t="str">
        <f t="shared" si="1"/>
        <v/>
      </c>
      <c r="G21" s="28" t="str">
        <f t="shared" si="2"/>
        <v/>
      </c>
      <c r="H21" s="28" t="str">
        <f t="shared" si="3"/>
        <v/>
      </c>
      <c r="I21" s="28" t="str">
        <f t="shared" si="4"/>
        <v/>
      </c>
      <c r="J21" s="36" t="s">
        <v>50</v>
      </c>
    </row>
    <row r="22" ht="15.0" customHeight="1">
      <c r="A22" s="28">
        <f>IF(DAY(DATE($B$3,$B$4,15))=15,15,"")</f>
        <v>15</v>
      </c>
      <c r="B22" s="28"/>
      <c r="C22" s="28"/>
      <c r="D22" s="28"/>
      <c r="E22" s="28" t="str">
        <f>IF(AND(C22&lt;&gt;"",D22&lt;&gt;""),'システム設定'!$B$9,"")</f>
        <v/>
      </c>
      <c r="F22" s="28" t="str">
        <f t="shared" si="1"/>
        <v/>
      </c>
      <c r="G22" s="28" t="str">
        <f t="shared" si="2"/>
        <v/>
      </c>
      <c r="H22" s="28" t="str">
        <f t="shared" si="3"/>
        <v/>
      </c>
      <c r="I22" s="28" t="str">
        <f t="shared" si="4"/>
        <v/>
      </c>
      <c r="J22" s="36" t="s">
        <v>50</v>
      </c>
    </row>
    <row r="23" ht="15.0" customHeight="1">
      <c r="A23" s="28">
        <f>IF(DAY(DATE($B$3,$B$4,16))=16,16,"")</f>
        <v>16</v>
      </c>
      <c r="B23" s="28"/>
      <c r="C23" s="28"/>
      <c r="D23" s="28"/>
      <c r="E23" s="28" t="str">
        <f>IF(AND(C23&lt;&gt;"",D23&lt;&gt;""),'システム設定'!$B$9,"")</f>
        <v/>
      </c>
      <c r="F23" s="28" t="str">
        <f t="shared" si="1"/>
        <v/>
      </c>
      <c r="G23" s="28" t="str">
        <f t="shared" si="2"/>
        <v/>
      </c>
      <c r="H23" s="28" t="str">
        <f t="shared" si="3"/>
        <v/>
      </c>
      <c r="I23" s="28" t="str">
        <f t="shared" si="4"/>
        <v/>
      </c>
      <c r="J23" s="36" t="s">
        <v>50</v>
      </c>
    </row>
    <row r="24" ht="15.0" customHeight="1">
      <c r="A24" s="28">
        <f>IF(DAY(DATE($B$3,$B$4,17))=17,17,"")</f>
        <v>17</v>
      </c>
      <c r="B24" s="28"/>
      <c r="C24" s="28"/>
      <c r="D24" s="28"/>
      <c r="E24" s="28" t="str">
        <f>IF(AND(C24&lt;&gt;"",D24&lt;&gt;""),'システム設定'!$B$9,"")</f>
        <v/>
      </c>
      <c r="F24" s="28" t="str">
        <f t="shared" si="1"/>
        <v/>
      </c>
      <c r="G24" s="28" t="str">
        <f t="shared" si="2"/>
        <v/>
      </c>
      <c r="H24" s="28" t="str">
        <f t="shared" si="3"/>
        <v/>
      </c>
      <c r="I24" s="28" t="str">
        <f t="shared" si="4"/>
        <v/>
      </c>
      <c r="J24" s="36" t="s">
        <v>50</v>
      </c>
    </row>
    <row r="25" ht="15.0" customHeight="1">
      <c r="A25" s="28">
        <f>IF(DAY(DATE($B$3,$B$4,18))=18,18,"")</f>
        <v>18</v>
      </c>
      <c r="B25" s="28"/>
      <c r="C25" s="28"/>
      <c r="D25" s="28"/>
      <c r="E25" s="28" t="str">
        <f>IF(AND(C25&lt;&gt;"",D25&lt;&gt;""),'システム設定'!$B$9,"")</f>
        <v/>
      </c>
      <c r="F25" s="28" t="str">
        <f t="shared" si="1"/>
        <v/>
      </c>
      <c r="G25" s="28" t="str">
        <f t="shared" si="2"/>
        <v/>
      </c>
      <c r="H25" s="28" t="str">
        <f t="shared" si="3"/>
        <v/>
      </c>
      <c r="I25" s="28" t="str">
        <f t="shared" si="4"/>
        <v/>
      </c>
      <c r="J25" s="36" t="s">
        <v>50</v>
      </c>
    </row>
    <row r="26" ht="15.0" customHeight="1">
      <c r="A26" s="28">
        <f>IF(DAY(DATE($B$3,$B$4,19))=19,19,"")</f>
        <v>19</v>
      </c>
      <c r="B26" s="28"/>
      <c r="C26" s="28"/>
      <c r="D26" s="28"/>
      <c r="E26" s="28" t="str">
        <f>IF(AND(C26&lt;&gt;"",D26&lt;&gt;""),'システム設定'!$B$9,"")</f>
        <v/>
      </c>
      <c r="F26" s="28" t="str">
        <f t="shared" si="1"/>
        <v/>
      </c>
      <c r="G26" s="28" t="str">
        <f t="shared" si="2"/>
        <v/>
      </c>
      <c r="H26" s="28" t="str">
        <f t="shared" si="3"/>
        <v/>
      </c>
      <c r="I26" s="28" t="str">
        <f t="shared" si="4"/>
        <v/>
      </c>
      <c r="J26" s="36" t="s">
        <v>50</v>
      </c>
    </row>
    <row r="27" ht="15.0" customHeight="1">
      <c r="A27" s="28">
        <f>IF(DAY(DATE($B$3,$B$4,20))=20,20,"")</f>
        <v>20</v>
      </c>
      <c r="B27" s="28"/>
      <c r="C27" s="28"/>
      <c r="D27" s="28"/>
      <c r="E27" s="28" t="str">
        <f>IF(AND(C27&lt;&gt;"",D27&lt;&gt;""),'システム設定'!$B$9,"")</f>
        <v/>
      </c>
      <c r="F27" s="28" t="str">
        <f t="shared" si="1"/>
        <v/>
      </c>
      <c r="G27" s="28" t="str">
        <f t="shared" si="2"/>
        <v/>
      </c>
      <c r="H27" s="28" t="str">
        <f t="shared" si="3"/>
        <v/>
      </c>
      <c r="I27" s="28" t="str">
        <f t="shared" si="4"/>
        <v/>
      </c>
      <c r="J27" s="36" t="s">
        <v>50</v>
      </c>
    </row>
    <row r="28" ht="15.0" customHeight="1">
      <c r="A28" s="28">
        <f>IF(DAY(DATE($B$3,$B$4,21))=21,21,"")</f>
        <v>21</v>
      </c>
      <c r="B28" s="28"/>
      <c r="C28" s="28"/>
      <c r="D28" s="28"/>
      <c r="E28" s="28" t="str">
        <f>IF(AND(C28&lt;&gt;"",D28&lt;&gt;""),'システム設定'!$B$9,"")</f>
        <v/>
      </c>
      <c r="F28" s="28" t="str">
        <f t="shared" si="1"/>
        <v/>
      </c>
      <c r="G28" s="28" t="str">
        <f t="shared" si="2"/>
        <v/>
      </c>
      <c r="H28" s="28" t="str">
        <f t="shared" si="3"/>
        <v/>
      </c>
      <c r="I28" s="28" t="str">
        <f t="shared" si="4"/>
        <v/>
      </c>
      <c r="J28" s="36" t="s">
        <v>50</v>
      </c>
    </row>
    <row r="29" ht="15.0" customHeight="1">
      <c r="A29" s="28">
        <f>IF(DAY(DATE($B$3,$B$4,22))=22,22,"")</f>
        <v>22</v>
      </c>
      <c r="B29" s="28"/>
      <c r="C29" s="28"/>
      <c r="D29" s="28"/>
      <c r="E29" s="28" t="str">
        <f>IF(AND(C29&lt;&gt;"",D29&lt;&gt;""),'システム設定'!$B$9,"")</f>
        <v/>
      </c>
      <c r="F29" s="28" t="str">
        <f t="shared" si="1"/>
        <v/>
      </c>
      <c r="G29" s="28" t="str">
        <f t="shared" si="2"/>
        <v/>
      </c>
      <c r="H29" s="28" t="str">
        <f t="shared" si="3"/>
        <v/>
      </c>
      <c r="I29" s="28" t="str">
        <f t="shared" si="4"/>
        <v/>
      </c>
      <c r="J29" s="36" t="s">
        <v>50</v>
      </c>
    </row>
    <row r="30" ht="15.0" customHeight="1">
      <c r="A30" s="28">
        <f>IF(DAY(DATE($B$3,$B$4,23))=23,23,"")</f>
        <v>23</v>
      </c>
      <c r="B30" s="28"/>
      <c r="C30" s="28"/>
      <c r="D30" s="28"/>
      <c r="E30" s="28" t="str">
        <f>IF(AND(C30&lt;&gt;"",D30&lt;&gt;""),'システム設定'!$B$9,"")</f>
        <v/>
      </c>
      <c r="F30" s="28" t="str">
        <f t="shared" si="1"/>
        <v/>
      </c>
      <c r="G30" s="28" t="str">
        <f t="shared" si="2"/>
        <v/>
      </c>
      <c r="H30" s="28" t="str">
        <f t="shared" si="3"/>
        <v/>
      </c>
      <c r="I30" s="28" t="str">
        <f t="shared" si="4"/>
        <v/>
      </c>
      <c r="J30" s="36" t="s">
        <v>50</v>
      </c>
    </row>
    <row r="31" ht="15.0" customHeight="1">
      <c r="A31" s="28">
        <f>IF(DAY(DATE($B$3,$B$4,24))=24,24,"")</f>
        <v>24</v>
      </c>
      <c r="B31" s="28"/>
      <c r="C31" s="28"/>
      <c r="D31" s="28"/>
      <c r="E31" s="28" t="str">
        <f>IF(AND(C31&lt;&gt;"",D31&lt;&gt;""),'システム設定'!$B$9,"")</f>
        <v/>
      </c>
      <c r="F31" s="28" t="str">
        <f t="shared" si="1"/>
        <v/>
      </c>
      <c r="G31" s="28" t="str">
        <f t="shared" si="2"/>
        <v/>
      </c>
      <c r="H31" s="28" t="str">
        <f t="shared" si="3"/>
        <v/>
      </c>
      <c r="I31" s="28" t="str">
        <f t="shared" si="4"/>
        <v/>
      </c>
      <c r="J31" s="36" t="s">
        <v>50</v>
      </c>
    </row>
    <row r="32" ht="15.0" customHeight="1">
      <c r="A32" s="28">
        <f>IF(DAY(DATE($B$3,$B$4,25))=25,25,"")</f>
        <v>25</v>
      </c>
      <c r="B32" s="28"/>
      <c r="C32" s="28"/>
      <c r="D32" s="28"/>
      <c r="E32" s="28" t="str">
        <f>IF(AND(C32&lt;&gt;"",D32&lt;&gt;""),'システム設定'!$B$9,"")</f>
        <v/>
      </c>
      <c r="F32" s="28" t="str">
        <f t="shared" si="1"/>
        <v/>
      </c>
      <c r="G32" s="28" t="str">
        <f t="shared" si="2"/>
        <v/>
      </c>
      <c r="H32" s="28" t="str">
        <f t="shared" si="3"/>
        <v/>
      </c>
      <c r="I32" s="28" t="str">
        <f t="shared" si="4"/>
        <v/>
      </c>
      <c r="J32" s="36" t="s">
        <v>50</v>
      </c>
    </row>
    <row r="33" ht="15.0" customHeight="1">
      <c r="A33" s="28">
        <f>IF(DAY(DATE($B$3,$B$4,26))=26,26,"")</f>
        <v>26</v>
      </c>
      <c r="B33" s="28"/>
      <c r="C33" s="28"/>
      <c r="D33" s="28"/>
      <c r="E33" s="28" t="str">
        <f>IF(AND(C33&lt;&gt;"",D33&lt;&gt;""),'システム設定'!$B$9,"")</f>
        <v/>
      </c>
      <c r="F33" s="28" t="str">
        <f t="shared" si="1"/>
        <v/>
      </c>
      <c r="G33" s="28" t="str">
        <f t="shared" si="2"/>
        <v/>
      </c>
      <c r="H33" s="28" t="str">
        <f t="shared" si="3"/>
        <v/>
      </c>
      <c r="I33" s="28" t="str">
        <f t="shared" si="4"/>
        <v/>
      </c>
      <c r="J33" s="36" t="s">
        <v>50</v>
      </c>
    </row>
    <row r="34" ht="15.0" customHeight="1">
      <c r="A34" s="28">
        <f>IF(DAY(DATE($B$3,$B$4,27))=27,27,"")</f>
        <v>27</v>
      </c>
      <c r="B34" s="28"/>
      <c r="C34" s="28"/>
      <c r="D34" s="28"/>
      <c r="E34" s="28" t="str">
        <f>IF(AND(C34&lt;&gt;"",D34&lt;&gt;""),'システム設定'!$B$9,"")</f>
        <v/>
      </c>
      <c r="F34" s="28" t="str">
        <f t="shared" si="1"/>
        <v/>
      </c>
      <c r="G34" s="28" t="str">
        <f t="shared" si="2"/>
        <v/>
      </c>
      <c r="H34" s="28" t="str">
        <f t="shared" si="3"/>
        <v/>
      </c>
      <c r="I34" s="28" t="str">
        <f t="shared" si="4"/>
        <v/>
      </c>
      <c r="J34" s="36" t="s">
        <v>50</v>
      </c>
    </row>
    <row r="35" ht="15.0" customHeight="1">
      <c r="A35" s="28">
        <f>IF(DAY(DATE($B$3,$B$4,28))=28,28,"")</f>
        <v>28</v>
      </c>
      <c r="B35" s="28"/>
      <c r="C35" s="28"/>
      <c r="D35" s="28"/>
      <c r="E35" s="28" t="str">
        <f>IF(AND(C35&lt;&gt;"",D35&lt;&gt;""),'システム設定'!$B$9,"")</f>
        <v/>
      </c>
      <c r="F35" s="28" t="str">
        <f t="shared" si="1"/>
        <v/>
      </c>
      <c r="G35" s="28" t="str">
        <f t="shared" si="2"/>
        <v/>
      </c>
      <c r="H35" s="28" t="str">
        <f t="shared" si="3"/>
        <v/>
      </c>
      <c r="I35" s="28" t="str">
        <f t="shared" si="4"/>
        <v/>
      </c>
      <c r="J35" s="36" t="s">
        <v>50</v>
      </c>
    </row>
    <row r="36" ht="15.0" customHeight="1">
      <c r="A36" s="28">
        <f>IF(DAY(DATE($B$3,$B$4,29))=29,29,"")</f>
        <v>29</v>
      </c>
      <c r="B36" s="28"/>
      <c r="C36" s="28"/>
      <c r="D36" s="28"/>
      <c r="E36" s="28" t="str">
        <f>IF(AND(C36&lt;&gt;"",D36&lt;&gt;""),'システム設定'!$B$9,"")</f>
        <v/>
      </c>
      <c r="F36" s="28" t="str">
        <f t="shared" si="1"/>
        <v/>
      </c>
      <c r="G36" s="28" t="str">
        <f t="shared" si="2"/>
        <v/>
      </c>
      <c r="H36" s="28" t="str">
        <f t="shared" si="3"/>
        <v/>
      </c>
      <c r="I36" s="28" t="str">
        <f t="shared" si="4"/>
        <v/>
      </c>
      <c r="J36" s="36" t="s">
        <v>50</v>
      </c>
    </row>
    <row r="37" ht="15.0" customHeight="1">
      <c r="A37" s="28">
        <f>IF(DAY(DATE($B$3,$B$4,30))=30,30,"")</f>
        <v>30</v>
      </c>
      <c r="B37" s="28"/>
      <c r="C37" s="28"/>
      <c r="D37" s="28"/>
      <c r="E37" s="28" t="str">
        <f>IF(AND(C37&lt;&gt;"",D37&lt;&gt;""),'システム設定'!$B$9,"")</f>
        <v/>
      </c>
      <c r="F37" s="28" t="str">
        <f t="shared" si="1"/>
        <v/>
      </c>
      <c r="G37" s="28" t="str">
        <f t="shared" si="2"/>
        <v/>
      </c>
      <c r="H37" s="28" t="str">
        <f t="shared" si="3"/>
        <v/>
      </c>
      <c r="I37" s="28" t="str">
        <f t="shared" si="4"/>
        <v/>
      </c>
      <c r="J37" s="36" t="s">
        <v>50</v>
      </c>
    </row>
    <row r="38" ht="15.0" customHeight="1">
      <c r="A38" s="28">
        <f>IF(DAY(DATE($B$3,$B$4,31))=31,31,"")</f>
        <v>31</v>
      </c>
      <c r="B38" s="28"/>
      <c r="C38" s="28"/>
      <c r="D38" s="28"/>
      <c r="E38" s="28" t="str">
        <f>IF(AND(C38&lt;&gt;"",D38&lt;&gt;""),'システム設定'!$B$9,"")</f>
        <v/>
      </c>
      <c r="F38" s="28" t="str">
        <f t="shared" si="1"/>
        <v/>
      </c>
      <c r="G38" s="28" t="str">
        <f t="shared" si="2"/>
        <v/>
      </c>
      <c r="H38" s="28" t="str">
        <f t="shared" si="3"/>
        <v/>
      </c>
      <c r="I38" s="28" t="str">
        <f t="shared" si="4"/>
        <v/>
      </c>
      <c r="J38" s="36" t="s">
        <v>50</v>
      </c>
    </row>
    <row r="39" ht="15.0" customHeight="1">
      <c r="A39" s="37" t="s">
        <v>51</v>
      </c>
      <c r="B39" s="38"/>
      <c r="C39" s="38"/>
      <c r="D39" s="38"/>
      <c r="E39" s="39"/>
      <c r="F39" s="40">
        <f t="shared" ref="F39:I39" si="5">SUM(F8:F38)</f>
        <v>0.3333333333</v>
      </c>
      <c r="G39" s="40">
        <f t="shared" si="5"/>
        <v>0</v>
      </c>
      <c r="H39" s="40">
        <f t="shared" si="5"/>
        <v>0</v>
      </c>
      <c r="I39" s="40">
        <f t="shared" si="5"/>
        <v>0</v>
      </c>
      <c r="J39" s="41"/>
    </row>
  </sheetData>
  <mergeCells count="2">
    <mergeCell ref="A39:E39"/>
    <mergeCell ref="A1:J1"/>
  </mergeCells>
  <dataValidations>
    <dataValidation type="list" allowBlank="1" showErrorMessage="1" sqref="J8:J38">
      <formula1>"-,出勤,有給,振休,特休,欠勤,遅刻,早退"</formula1>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5.86"/>
    <col customWidth="1" min="3" max="9" width="8.71"/>
    <col customWidth="1" min="10" max="10" width="17.29"/>
  </cols>
  <sheetData>
    <row r="1" ht="30.0" customHeight="1">
      <c r="A1" s="23" t="s">
        <v>32</v>
      </c>
    </row>
    <row r="2" ht="15.0" customHeight="1">
      <c r="A2" s="24"/>
      <c r="B2" s="24"/>
      <c r="C2" s="24"/>
      <c r="D2" s="24"/>
      <c r="E2" s="24"/>
      <c r="F2" s="24"/>
      <c r="G2" s="24"/>
      <c r="H2" s="24"/>
      <c r="I2" s="24"/>
      <c r="J2" s="24"/>
    </row>
    <row r="3" ht="15.0" customHeight="1">
      <c r="A3" s="25" t="s">
        <v>3</v>
      </c>
      <c r="B3" s="26">
        <f>'システム設定'!B4</f>
        <v>2026</v>
      </c>
      <c r="C3" s="29"/>
      <c r="D3" s="25" t="s">
        <v>33</v>
      </c>
      <c r="E3" s="26">
        <f>COUNTA(C8:C38)</f>
        <v>0</v>
      </c>
      <c r="F3" s="25" t="s">
        <v>34</v>
      </c>
      <c r="G3" s="26">
        <f>COUNTIF(J8:J38,"遅刻")</f>
        <v>0</v>
      </c>
      <c r="H3" s="24"/>
      <c r="I3" s="25" t="s">
        <v>35</v>
      </c>
      <c r="J3" s="26" t="str">
        <f>'システム設定'!D15</f>
        <v>総務部</v>
      </c>
    </row>
    <row r="4" ht="15.0" customHeight="1">
      <c r="A4" s="25" t="s">
        <v>36</v>
      </c>
      <c r="B4" s="36">
        <v>1.0</v>
      </c>
      <c r="C4" s="24"/>
      <c r="D4" s="25" t="s">
        <v>37</v>
      </c>
      <c r="E4" s="26">
        <f>COUNTIF(J8:J38,"有給")</f>
        <v>0</v>
      </c>
      <c r="F4" s="25" t="s">
        <v>38</v>
      </c>
      <c r="G4" s="26">
        <f>COUNTIF(J8:J38,"早退")</f>
        <v>0</v>
      </c>
      <c r="H4" s="24"/>
      <c r="I4" s="25" t="s">
        <v>15</v>
      </c>
      <c r="J4" s="26" t="str">
        <f>'システム設定'!B15</f>
        <v>佐藤 花子</v>
      </c>
    </row>
    <row r="5" ht="15.0" customHeight="1">
      <c r="A5" s="24"/>
      <c r="B5" s="24"/>
      <c r="C5" s="24"/>
      <c r="D5" s="25" t="s">
        <v>39</v>
      </c>
      <c r="E5" s="26">
        <f>COUNTIF(J8:J38,"欠勤")</f>
        <v>0</v>
      </c>
      <c r="F5" s="42"/>
      <c r="G5" s="43"/>
      <c r="H5" s="24"/>
      <c r="I5" s="25" t="s">
        <v>16</v>
      </c>
      <c r="J5" s="26" t="str">
        <f>'システム設定'!C15</f>
        <v>EMP002</v>
      </c>
    </row>
    <row r="6" ht="15.0" customHeight="1">
      <c r="A6" s="24"/>
      <c r="B6" s="24"/>
      <c r="C6" s="24"/>
      <c r="D6" s="24"/>
      <c r="E6" s="24"/>
      <c r="F6" s="24"/>
      <c r="G6" s="24"/>
      <c r="H6" s="24"/>
      <c r="I6" s="24"/>
      <c r="J6" s="24"/>
    </row>
    <row r="7" ht="15.0" customHeight="1">
      <c r="A7" s="32" t="s">
        <v>40</v>
      </c>
      <c r="B7" s="32" t="s">
        <v>41</v>
      </c>
      <c r="C7" s="32" t="s">
        <v>42</v>
      </c>
      <c r="D7" s="32" t="s">
        <v>43</v>
      </c>
      <c r="E7" s="32" t="s">
        <v>44</v>
      </c>
      <c r="F7" s="32" t="s">
        <v>45</v>
      </c>
      <c r="G7" s="32" t="s">
        <v>46</v>
      </c>
      <c r="H7" s="32" t="s">
        <v>47</v>
      </c>
      <c r="I7" s="32" t="s">
        <v>48</v>
      </c>
      <c r="J7" s="33" t="s">
        <v>49</v>
      </c>
    </row>
    <row r="8" ht="15.0" customHeight="1">
      <c r="A8" s="28">
        <f>IF(DAY(DATE($B$3,$B$4,1))=1,1,"")</f>
        <v>1</v>
      </c>
      <c r="B8" s="28"/>
      <c r="C8" s="28"/>
      <c r="D8" s="28"/>
      <c r="E8" s="28" t="str">
        <f>IF(AND(C8&lt;&gt;"",D8&lt;&gt;""),'システム設定'!$B$9,"")</f>
        <v/>
      </c>
      <c r="F8" s="28" t="str">
        <f t="shared" ref="F8:F38" si="1">IF(AND(C8&lt;&gt;"",D8&lt;&gt;""),D8-C8-E8,"")</f>
        <v/>
      </c>
      <c r="G8" s="28" t="str">
        <f t="shared" ref="G8:G38" si="2">IF(F8&lt;&gt;"",MAX(0,F8-TIME(8,0,0)),"")</f>
        <v/>
      </c>
      <c r="H8" s="28" t="str">
        <f t="shared" ref="H8:H38" si="3">IF(AND(D8&lt;&gt;"",D8&gt;TIME(22,0,0)),D8-TIME(22,0,0),"")</f>
        <v/>
      </c>
      <c r="I8" s="28" t="str">
        <f t="shared" ref="I8:I38" si="4">IF(AND(F8&lt;&gt;"",OR(WEEKDAY(DATE($B$3,$B$4,A8))=1,WEEKDAY(DATE($B$3,$B$4,A8))=7)),F8,"")</f>
        <v/>
      </c>
      <c r="J8" s="36" t="s">
        <v>42</v>
      </c>
    </row>
    <row r="9" ht="15.0" customHeight="1">
      <c r="A9" s="28">
        <f>IF(DAY(DATE($B$3,$B$4,2))=2,2,"")</f>
        <v>2</v>
      </c>
      <c r="B9" s="28"/>
      <c r="C9" s="28"/>
      <c r="D9" s="28"/>
      <c r="E9" s="28" t="str">
        <f>IF(AND(C9&lt;&gt;"",D9&lt;&gt;""),'システム設定'!$B$9,"")</f>
        <v/>
      </c>
      <c r="F9" s="28" t="str">
        <f t="shared" si="1"/>
        <v/>
      </c>
      <c r="G9" s="28" t="str">
        <f t="shared" si="2"/>
        <v/>
      </c>
      <c r="H9" s="28" t="str">
        <f t="shared" si="3"/>
        <v/>
      </c>
      <c r="I9" s="28" t="str">
        <f t="shared" si="4"/>
        <v/>
      </c>
      <c r="J9" s="36" t="s">
        <v>50</v>
      </c>
    </row>
    <row r="10" ht="15.0" customHeight="1">
      <c r="A10" s="28">
        <f>IF(DAY(DATE($B$3,$B$4,3))=3,3,"")</f>
        <v>3</v>
      </c>
      <c r="B10" s="28"/>
      <c r="C10" s="28"/>
      <c r="D10" s="28"/>
      <c r="E10" s="28" t="str">
        <f>IF(AND(C10&lt;&gt;"",D10&lt;&gt;""),'システム設定'!$B$9,"")</f>
        <v/>
      </c>
      <c r="F10" s="28" t="str">
        <f t="shared" si="1"/>
        <v/>
      </c>
      <c r="G10" s="28" t="str">
        <f t="shared" si="2"/>
        <v/>
      </c>
      <c r="H10" s="28" t="str">
        <f t="shared" si="3"/>
        <v/>
      </c>
      <c r="I10" s="28" t="str">
        <f t="shared" si="4"/>
        <v/>
      </c>
      <c r="J10" s="36" t="s">
        <v>50</v>
      </c>
    </row>
    <row r="11" ht="15.0" customHeight="1">
      <c r="A11" s="28">
        <f>IF(DAY(DATE($B$3,$B$4,4))=4,4,"")</f>
        <v>4</v>
      </c>
      <c r="B11" s="28"/>
      <c r="C11" s="28"/>
      <c r="D11" s="28"/>
      <c r="E11" s="28" t="str">
        <f>IF(AND(C11&lt;&gt;"",D11&lt;&gt;""),'システム設定'!$B$9,"")</f>
        <v/>
      </c>
      <c r="F11" s="28" t="str">
        <f t="shared" si="1"/>
        <v/>
      </c>
      <c r="G11" s="28" t="str">
        <f t="shared" si="2"/>
        <v/>
      </c>
      <c r="H11" s="28" t="str">
        <f t="shared" si="3"/>
        <v/>
      </c>
      <c r="I11" s="28" t="str">
        <f t="shared" si="4"/>
        <v/>
      </c>
      <c r="J11" s="36" t="s">
        <v>50</v>
      </c>
    </row>
    <row r="12" ht="15.0" customHeight="1">
      <c r="A12" s="28">
        <f>IF(DAY(DATE($B$3,$B$4,5))=5,5,"")</f>
        <v>5</v>
      </c>
      <c r="B12" s="28"/>
      <c r="C12" s="28"/>
      <c r="D12" s="28"/>
      <c r="E12" s="28" t="str">
        <f>IF(AND(C12&lt;&gt;"",D12&lt;&gt;""),'システム設定'!$B$9,"")</f>
        <v/>
      </c>
      <c r="F12" s="28" t="str">
        <f t="shared" si="1"/>
        <v/>
      </c>
      <c r="G12" s="28" t="str">
        <f t="shared" si="2"/>
        <v/>
      </c>
      <c r="H12" s="28" t="str">
        <f t="shared" si="3"/>
        <v/>
      </c>
      <c r="I12" s="28" t="str">
        <f t="shared" si="4"/>
        <v/>
      </c>
      <c r="J12" s="36" t="s">
        <v>50</v>
      </c>
    </row>
    <row r="13" ht="15.0" customHeight="1">
      <c r="A13" s="28">
        <f>IF(DAY(DATE($B$3,$B$4,6))=6,6,"")</f>
        <v>6</v>
      </c>
      <c r="B13" s="28"/>
      <c r="C13" s="28"/>
      <c r="D13" s="28"/>
      <c r="E13" s="28" t="str">
        <f>IF(AND(C13&lt;&gt;"",D13&lt;&gt;""),'システム設定'!$B$9,"")</f>
        <v/>
      </c>
      <c r="F13" s="28" t="str">
        <f t="shared" si="1"/>
        <v/>
      </c>
      <c r="G13" s="28" t="str">
        <f t="shared" si="2"/>
        <v/>
      </c>
      <c r="H13" s="28" t="str">
        <f t="shared" si="3"/>
        <v/>
      </c>
      <c r="I13" s="28" t="str">
        <f t="shared" si="4"/>
        <v/>
      </c>
      <c r="J13" s="36" t="s">
        <v>50</v>
      </c>
    </row>
    <row r="14" ht="15.0" customHeight="1">
      <c r="A14" s="28">
        <f>IF(DAY(DATE($B$3,$B$4,7))=7,7,"")</f>
        <v>7</v>
      </c>
      <c r="B14" s="28"/>
      <c r="C14" s="28"/>
      <c r="D14" s="28"/>
      <c r="E14" s="28" t="str">
        <f>IF(AND(C14&lt;&gt;"",D14&lt;&gt;""),'システム設定'!$B$9,"")</f>
        <v/>
      </c>
      <c r="F14" s="28" t="str">
        <f t="shared" si="1"/>
        <v/>
      </c>
      <c r="G14" s="28" t="str">
        <f t="shared" si="2"/>
        <v/>
      </c>
      <c r="H14" s="28" t="str">
        <f t="shared" si="3"/>
        <v/>
      </c>
      <c r="I14" s="28" t="str">
        <f t="shared" si="4"/>
        <v/>
      </c>
      <c r="J14" s="36" t="s">
        <v>50</v>
      </c>
    </row>
    <row r="15" ht="15.0" customHeight="1">
      <c r="A15" s="28">
        <f>IF(DAY(DATE($B$3,$B$4,8))=8,8,"")</f>
        <v>8</v>
      </c>
      <c r="B15" s="28"/>
      <c r="C15" s="28"/>
      <c r="D15" s="28"/>
      <c r="E15" s="28" t="str">
        <f>IF(AND(C15&lt;&gt;"",D15&lt;&gt;""),'システム設定'!$B$9,"")</f>
        <v/>
      </c>
      <c r="F15" s="28" t="str">
        <f t="shared" si="1"/>
        <v/>
      </c>
      <c r="G15" s="28" t="str">
        <f t="shared" si="2"/>
        <v/>
      </c>
      <c r="H15" s="28" t="str">
        <f t="shared" si="3"/>
        <v/>
      </c>
      <c r="I15" s="28" t="str">
        <f t="shared" si="4"/>
        <v/>
      </c>
      <c r="J15" s="36" t="s">
        <v>50</v>
      </c>
    </row>
    <row r="16" ht="15.0" customHeight="1">
      <c r="A16" s="28">
        <f>IF(DAY(DATE($B$3,$B$4,9))=9,9,"")</f>
        <v>9</v>
      </c>
      <c r="B16" s="28"/>
      <c r="C16" s="28"/>
      <c r="D16" s="28"/>
      <c r="E16" s="28" t="str">
        <f>IF(AND(C16&lt;&gt;"",D16&lt;&gt;""),'システム設定'!$B$9,"")</f>
        <v/>
      </c>
      <c r="F16" s="28" t="str">
        <f t="shared" si="1"/>
        <v/>
      </c>
      <c r="G16" s="28" t="str">
        <f t="shared" si="2"/>
        <v/>
      </c>
      <c r="H16" s="28" t="str">
        <f t="shared" si="3"/>
        <v/>
      </c>
      <c r="I16" s="28" t="str">
        <f t="shared" si="4"/>
        <v/>
      </c>
      <c r="J16" s="36" t="s">
        <v>50</v>
      </c>
    </row>
    <row r="17" ht="15.0" customHeight="1">
      <c r="A17" s="28">
        <f>IF(DAY(DATE($B$3,$B$4,10))=10,10,"")</f>
        <v>10</v>
      </c>
      <c r="B17" s="28"/>
      <c r="C17" s="28"/>
      <c r="D17" s="28"/>
      <c r="E17" s="28" t="str">
        <f>IF(AND(C17&lt;&gt;"",D17&lt;&gt;""),'システム設定'!$B$9,"")</f>
        <v/>
      </c>
      <c r="F17" s="28" t="str">
        <f t="shared" si="1"/>
        <v/>
      </c>
      <c r="G17" s="28" t="str">
        <f t="shared" si="2"/>
        <v/>
      </c>
      <c r="H17" s="28" t="str">
        <f t="shared" si="3"/>
        <v/>
      </c>
      <c r="I17" s="28" t="str">
        <f t="shared" si="4"/>
        <v/>
      </c>
      <c r="J17" s="36" t="s">
        <v>50</v>
      </c>
    </row>
    <row r="18" ht="15.0" customHeight="1">
      <c r="A18" s="28">
        <f>IF(DAY(DATE($B$3,$B$4,11))=11,11,"")</f>
        <v>11</v>
      </c>
      <c r="B18" s="28"/>
      <c r="C18" s="28"/>
      <c r="D18" s="28"/>
      <c r="E18" s="28" t="str">
        <f>IF(AND(C18&lt;&gt;"",D18&lt;&gt;""),'システム設定'!$B$9,"")</f>
        <v/>
      </c>
      <c r="F18" s="28" t="str">
        <f t="shared" si="1"/>
        <v/>
      </c>
      <c r="G18" s="28" t="str">
        <f t="shared" si="2"/>
        <v/>
      </c>
      <c r="H18" s="28" t="str">
        <f t="shared" si="3"/>
        <v/>
      </c>
      <c r="I18" s="28" t="str">
        <f t="shared" si="4"/>
        <v/>
      </c>
      <c r="J18" s="36" t="s">
        <v>50</v>
      </c>
    </row>
    <row r="19" ht="15.0" customHeight="1">
      <c r="A19" s="28">
        <f>IF(DAY(DATE($B$3,$B$4,12))=12,12,"")</f>
        <v>12</v>
      </c>
      <c r="B19" s="28"/>
      <c r="C19" s="28"/>
      <c r="D19" s="28"/>
      <c r="E19" s="28" t="str">
        <f>IF(AND(C19&lt;&gt;"",D19&lt;&gt;""),'システム設定'!$B$9,"")</f>
        <v/>
      </c>
      <c r="F19" s="28" t="str">
        <f t="shared" si="1"/>
        <v/>
      </c>
      <c r="G19" s="28" t="str">
        <f t="shared" si="2"/>
        <v/>
      </c>
      <c r="H19" s="28" t="str">
        <f t="shared" si="3"/>
        <v/>
      </c>
      <c r="I19" s="28" t="str">
        <f t="shared" si="4"/>
        <v/>
      </c>
      <c r="J19" s="36" t="s">
        <v>50</v>
      </c>
    </row>
    <row r="20" ht="15.0" customHeight="1">
      <c r="A20" s="28">
        <f>IF(DAY(DATE($B$3,$B$4,13))=13,13,"")</f>
        <v>13</v>
      </c>
      <c r="B20" s="28"/>
      <c r="C20" s="28"/>
      <c r="D20" s="28"/>
      <c r="E20" s="28" t="str">
        <f>IF(AND(C20&lt;&gt;"",D20&lt;&gt;""),'システム設定'!$B$9,"")</f>
        <v/>
      </c>
      <c r="F20" s="28" t="str">
        <f t="shared" si="1"/>
        <v/>
      </c>
      <c r="G20" s="28" t="str">
        <f t="shared" si="2"/>
        <v/>
      </c>
      <c r="H20" s="28" t="str">
        <f t="shared" si="3"/>
        <v/>
      </c>
      <c r="I20" s="28" t="str">
        <f t="shared" si="4"/>
        <v/>
      </c>
      <c r="J20" s="36" t="s">
        <v>50</v>
      </c>
    </row>
    <row r="21" ht="15.0" customHeight="1">
      <c r="A21" s="28">
        <f>IF(DAY(DATE($B$3,$B$4,14))=14,14,"")</f>
        <v>14</v>
      </c>
      <c r="B21" s="28"/>
      <c r="C21" s="28"/>
      <c r="D21" s="28"/>
      <c r="E21" s="28" t="str">
        <f>IF(AND(C21&lt;&gt;"",D21&lt;&gt;""),'システム設定'!$B$9,"")</f>
        <v/>
      </c>
      <c r="F21" s="28" t="str">
        <f t="shared" si="1"/>
        <v/>
      </c>
      <c r="G21" s="28" t="str">
        <f t="shared" si="2"/>
        <v/>
      </c>
      <c r="H21" s="28" t="str">
        <f t="shared" si="3"/>
        <v/>
      </c>
      <c r="I21" s="28" t="str">
        <f t="shared" si="4"/>
        <v/>
      </c>
      <c r="J21" s="36" t="s">
        <v>50</v>
      </c>
    </row>
    <row r="22" ht="15.0" customHeight="1">
      <c r="A22" s="28">
        <f>IF(DAY(DATE($B$3,$B$4,15))=15,15,"")</f>
        <v>15</v>
      </c>
      <c r="B22" s="28"/>
      <c r="C22" s="28"/>
      <c r="D22" s="28"/>
      <c r="E22" s="28" t="str">
        <f>IF(AND(C22&lt;&gt;"",D22&lt;&gt;""),'システム設定'!$B$9,"")</f>
        <v/>
      </c>
      <c r="F22" s="28" t="str">
        <f t="shared" si="1"/>
        <v/>
      </c>
      <c r="G22" s="28" t="str">
        <f t="shared" si="2"/>
        <v/>
      </c>
      <c r="H22" s="28" t="str">
        <f t="shared" si="3"/>
        <v/>
      </c>
      <c r="I22" s="28" t="str">
        <f t="shared" si="4"/>
        <v/>
      </c>
      <c r="J22" s="36" t="s">
        <v>50</v>
      </c>
    </row>
    <row r="23" ht="15.0" customHeight="1">
      <c r="A23" s="28">
        <f>IF(DAY(DATE($B$3,$B$4,16))=16,16,"")</f>
        <v>16</v>
      </c>
      <c r="B23" s="28"/>
      <c r="C23" s="28"/>
      <c r="D23" s="28"/>
      <c r="E23" s="28" t="str">
        <f>IF(AND(C23&lt;&gt;"",D23&lt;&gt;""),'システム設定'!$B$9,"")</f>
        <v/>
      </c>
      <c r="F23" s="28" t="str">
        <f t="shared" si="1"/>
        <v/>
      </c>
      <c r="G23" s="28" t="str">
        <f t="shared" si="2"/>
        <v/>
      </c>
      <c r="H23" s="28" t="str">
        <f t="shared" si="3"/>
        <v/>
      </c>
      <c r="I23" s="28" t="str">
        <f t="shared" si="4"/>
        <v/>
      </c>
      <c r="J23" s="36" t="s">
        <v>50</v>
      </c>
    </row>
    <row r="24" ht="15.0" customHeight="1">
      <c r="A24" s="28">
        <f>IF(DAY(DATE($B$3,$B$4,17))=17,17,"")</f>
        <v>17</v>
      </c>
      <c r="B24" s="28"/>
      <c r="C24" s="28"/>
      <c r="D24" s="28"/>
      <c r="E24" s="28" t="str">
        <f>IF(AND(C24&lt;&gt;"",D24&lt;&gt;""),'システム設定'!$B$9,"")</f>
        <v/>
      </c>
      <c r="F24" s="28" t="str">
        <f t="shared" si="1"/>
        <v/>
      </c>
      <c r="G24" s="28" t="str">
        <f t="shared" si="2"/>
        <v/>
      </c>
      <c r="H24" s="28" t="str">
        <f t="shared" si="3"/>
        <v/>
      </c>
      <c r="I24" s="28" t="str">
        <f t="shared" si="4"/>
        <v/>
      </c>
      <c r="J24" s="36" t="s">
        <v>50</v>
      </c>
    </row>
    <row r="25" ht="15.0" customHeight="1">
      <c r="A25" s="28">
        <f>IF(DAY(DATE($B$3,$B$4,18))=18,18,"")</f>
        <v>18</v>
      </c>
      <c r="B25" s="28"/>
      <c r="C25" s="28"/>
      <c r="D25" s="28"/>
      <c r="E25" s="28" t="str">
        <f>IF(AND(C25&lt;&gt;"",D25&lt;&gt;""),'システム設定'!$B$9,"")</f>
        <v/>
      </c>
      <c r="F25" s="28" t="str">
        <f t="shared" si="1"/>
        <v/>
      </c>
      <c r="G25" s="28" t="str">
        <f t="shared" si="2"/>
        <v/>
      </c>
      <c r="H25" s="28" t="str">
        <f t="shared" si="3"/>
        <v/>
      </c>
      <c r="I25" s="28" t="str">
        <f t="shared" si="4"/>
        <v/>
      </c>
      <c r="J25" s="36" t="s">
        <v>50</v>
      </c>
    </row>
    <row r="26" ht="15.0" customHeight="1">
      <c r="A26" s="28">
        <f>IF(DAY(DATE($B$3,$B$4,19))=19,19,"")</f>
        <v>19</v>
      </c>
      <c r="B26" s="28"/>
      <c r="C26" s="28"/>
      <c r="D26" s="28"/>
      <c r="E26" s="28" t="str">
        <f>IF(AND(C26&lt;&gt;"",D26&lt;&gt;""),'システム設定'!$B$9,"")</f>
        <v/>
      </c>
      <c r="F26" s="28" t="str">
        <f t="shared" si="1"/>
        <v/>
      </c>
      <c r="G26" s="28" t="str">
        <f t="shared" si="2"/>
        <v/>
      </c>
      <c r="H26" s="28" t="str">
        <f t="shared" si="3"/>
        <v/>
      </c>
      <c r="I26" s="28" t="str">
        <f t="shared" si="4"/>
        <v/>
      </c>
      <c r="J26" s="36" t="s">
        <v>50</v>
      </c>
    </row>
    <row r="27" ht="15.0" customHeight="1">
      <c r="A27" s="28">
        <f>IF(DAY(DATE($B$3,$B$4,20))=20,20,"")</f>
        <v>20</v>
      </c>
      <c r="B27" s="28"/>
      <c r="C27" s="28"/>
      <c r="D27" s="28"/>
      <c r="E27" s="28" t="str">
        <f>IF(AND(C27&lt;&gt;"",D27&lt;&gt;""),'システム設定'!$B$9,"")</f>
        <v/>
      </c>
      <c r="F27" s="28" t="str">
        <f t="shared" si="1"/>
        <v/>
      </c>
      <c r="G27" s="28" t="str">
        <f t="shared" si="2"/>
        <v/>
      </c>
      <c r="H27" s="28" t="str">
        <f t="shared" si="3"/>
        <v/>
      </c>
      <c r="I27" s="28" t="str">
        <f t="shared" si="4"/>
        <v/>
      </c>
      <c r="J27" s="36" t="s">
        <v>50</v>
      </c>
    </row>
    <row r="28" ht="15.0" customHeight="1">
      <c r="A28" s="28">
        <f>IF(DAY(DATE($B$3,$B$4,21))=21,21,"")</f>
        <v>21</v>
      </c>
      <c r="B28" s="28"/>
      <c r="C28" s="28"/>
      <c r="D28" s="28"/>
      <c r="E28" s="28" t="str">
        <f>IF(AND(C28&lt;&gt;"",D28&lt;&gt;""),'システム設定'!$B$9,"")</f>
        <v/>
      </c>
      <c r="F28" s="28" t="str">
        <f t="shared" si="1"/>
        <v/>
      </c>
      <c r="G28" s="28" t="str">
        <f t="shared" si="2"/>
        <v/>
      </c>
      <c r="H28" s="28" t="str">
        <f t="shared" si="3"/>
        <v/>
      </c>
      <c r="I28" s="28" t="str">
        <f t="shared" si="4"/>
        <v/>
      </c>
      <c r="J28" s="36" t="s">
        <v>50</v>
      </c>
    </row>
    <row r="29" ht="15.0" customHeight="1">
      <c r="A29" s="28">
        <f>IF(DAY(DATE($B$3,$B$4,22))=22,22,"")</f>
        <v>22</v>
      </c>
      <c r="B29" s="28"/>
      <c r="C29" s="28"/>
      <c r="D29" s="28"/>
      <c r="E29" s="28" t="str">
        <f>IF(AND(C29&lt;&gt;"",D29&lt;&gt;""),'システム設定'!$B$9,"")</f>
        <v/>
      </c>
      <c r="F29" s="28" t="str">
        <f t="shared" si="1"/>
        <v/>
      </c>
      <c r="G29" s="28" t="str">
        <f t="shared" si="2"/>
        <v/>
      </c>
      <c r="H29" s="28" t="str">
        <f t="shared" si="3"/>
        <v/>
      </c>
      <c r="I29" s="28" t="str">
        <f t="shared" si="4"/>
        <v/>
      </c>
      <c r="J29" s="36" t="s">
        <v>50</v>
      </c>
    </row>
    <row r="30" ht="15.0" customHeight="1">
      <c r="A30" s="28">
        <f>IF(DAY(DATE($B$3,$B$4,23))=23,23,"")</f>
        <v>23</v>
      </c>
      <c r="B30" s="28"/>
      <c r="C30" s="28"/>
      <c r="D30" s="28"/>
      <c r="E30" s="28" t="str">
        <f>IF(AND(C30&lt;&gt;"",D30&lt;&gt;""),'システム設定'!$B$9,"")</f>
        <v/>
      </c>
      <c r="F30" s="28" t="str">
        <f t="shared" si="1"/>
        <v/>
      </c>
      <c r="G30" s="28" t="str">
        <f t="shared" si="2"/>
        <v/>
      </c>
      <c r="H30" s="28" t="str">
        <f t="shared" si="3"/>
        <v/>
      </c>
      <c r="I30" s="28" t="str">
        <f t="shared" si="4"/>
        <v/>
      </c>
      <c r="J30" s="36" t="s">
        <v>50</v>
      </c>
    </row>
    <row r="31" ht="15.0" customHeight="1">
      <c r="A31" s="28">
        <f>IF(DAY(DATE($B$3,$B$4,24))=24,24,"")</f>
        <v>24</v>
      </c>
      <c r="B31" s="28"/>
      <c r="C31" s="28"/>
      <c r="D31" s="28"/>
      <c r="E31" s="28" t="str">
        <f>IF(AND(C31&lt;&gt;"",D31&lt;&gt;""),'システム設定'!$B$9,"")</f>
        <v/>
      </c>
      <c r="F31" s="28" t="str">
        <f t="shared" si="1"/>
        <v/>
      </c>
      <c r="G31" s="28" t="str">
        <f t="shared" si="2"/>
        <v/>
      </c>
      <c r="H31" s="28" t="str">
        <f t="shared" si="3"/>
        <v/>
      </c>
      <c r="I31" s="28" t="str">
        <f t="shared" si="4"/>
        <v/>
      </c>
      <c r="J31" s="36" t="s">
        <v>50</v>
      </c>
    </row>
    <row r="32" ht="15.0" customHeight="1">
      <c r="A32" s="28">
        <f>IF(DAY(DATE($B$3,$B$4,25))=25,25,"")</f>
        <v>25</v>
      </c>
      <c r="B32" s="28"/>
      <c r="C32" s="28"/>
      <c r="D32" s="28"/>
      <c r="E32" s="28" t="str">
        <f>IF(AND(C32&lt;&gt;"",D32&lt;&gt;""),'システム設定'!$B$9,"")</f>
        <v/>
      </c>
      <c r="F32" s="28" t="str">
        <f t="shared" si="1"/>
        <v/>
      </c>
      <c r="G32" s="28" t="str">
        <f t="shared" si="2"/>
        <v/>
      </c>
      <c r="H32" s="28" t="str">
        <f t="shared" si="3"/>
        <v/>
      </c>
      <c r="I32" s="28" t="str">
        <f t="shared" si="4"/>
        <v/>
      </c>
      <c r="J32" s="36" t="s">
        <v>50</v>
      </c>
    </row>
    <row r="33" ht="15.0" customHeight="1">
      <c r="A33" s="28">
        <f>IF(DAY(DATE($B$3,$B$4,26))=26,26,"")</f>
        <v>26</v>
      </c>
      <c r="B33" s="28"/>
      <c r="C33" s="28"/>
      <c r="D33" s="28"/>
      <c r="E33" s="28" t="str">
        <f>IF(AND(C33&lt;&gt;"",D33&lt;&gt;""),'システム設定'!$B$9,"")</f>
        <v/>
      </c>
      <c r="F33" s="28" t="str">
        <f t="shared" si="1"/>
        <v/>
      </c>
      <c r="G33" s="28" t="str">
        <f t="shared" si="2"/>
        <v/>
      </c>
      <c r="H33" s="28" t="str">
        <f t="shared" si="3"/>
        <v/>
      </c>
      <c r="I33" s="28" t="str">
        <f t="shared" si="4"/>
        <v/>
      </c>
      <c r="J33" s="36" t="s">
        <v>50</v>
      </c>
    </row>
    <row r="34" ht="15.0" customHeight="1">
      <c r="A34" s="28">
        <f>IF(DAY(DATE($B$3,$B$4,27))=27,27,"")</f>
        <v>27</v>
      </c>
      <c r="B34" s="28"/>
      <c r="C34" s="28"/>
      <c r="D34" s="28"/>
      <c r="E34" s="28" t="str">
        <f>IF(AND(C34&lt;&gt;"",D34&lt;&gt;""),'システム設定'!$B$9,"")</f>
        <v/>
      </c>
      <c r="F34" s="28" t="str">
        <f t="shared" si="1"/>
        <v/>
      </c>
      <c r="G34" s="28" t="str">
        <f t="shared" si="2"/>
        <v/>
      </c>
      <c r="H34" s="28" t="str">
        <f t="shared" si="3"/>
        <v/>
      </c>
      <c r="I34" s="28" t="str">
        <f t="shared" si="4"/>
        <v/>
      </c>
      <c r="J34" s="36" t="s">
        <v>50</v>
      </c>
    </row>
    <row r="35" ht="15.0" customHeight="1">
      <c r="A35" s="28">
        <f>IF(DAY(DATE($B$3,$B$4,28))=28,28,"")</f>
        <v>28</v>
      </c>
      <c r="B35" s="28"/>
      <c r="C35" s="28"/>
      <c r="D35" s="28"/>
      <c r="E35" s="28" t="str">
        <f>IF(AND(C35&lt;&gt;"",D35&lt;&gt;""),'システム設定'!$B$9,"")</f>
        <v/>
      </c>
      <c r="F35" s="28" t="str">
        <f t="shared" si="1"/>
        <v/>
      </c>
      <c r="G35" s="28" t="str">
        <f t="shared" si="2"/>
        <v/>
      </c>
      <c r="H35" s="28" t="str">
        <f t="shared" si="3"/>
        <v/>
      </c>
      <c r="I35" s="28" t="str">
        <f t="shared" si="4"/>
        <v/>
      </c>
      <c r="J35" s="36" t="s">
        <v>50</v>
      </c>
    </row>
    <row r="36" ht="15.0" customHeight="1">
      <c r="A36" s="28">
        <f>IF(DAY(DATE($B$3,$B$4,29))=29,29,"")</f>
        <v>29</v>
      </c>
      <c r="B36" s="28"/>
      <c r="C36" s="28"/>
      <c r="D36" s="28"/>
      <c r="E36" s="28" t="str">
        <f>IF(AND(C36&lt;&gt;"",D36&lt;&gt;""),'システム設定'!$B$9,"")</f>
        <v/>
      </c>
      <c r="F36" s="28" t="str">
        <f t="shared" si="1"/>
        <v/>
      </c>
      <c r="G36" s="28" t="str">
        <f t="shared" si="2"/>
        <v/>
      </c>
      <c r="H36" s="28" t="str">
        <f t="shared" si="3"/>
        <v/>
      </c>
      <c r="I36" s="28" t="str">
        <f t="shared" si="4"/>
        <v/>
      </c>
      <c r="J36" s="36" t="s">
        <v>50</v>
      </c>
    </row>
    <row r="37" ht="15.0" customHeight="1">
      <c r="A37" s="28">
        <f>IF(DAY(DATE($B$3,$B$4,30))=30,30,"")</f>
        <v>30</v>
      </c>
      <c r="B37" s="28"/>
      <c r="C37" s="28"/>
      <c r="D37" s="28"/>
      <c r="E37" s="28" t="str">
        <f>IF(AND(C37&lt;&gt;"",D37&lt;&gt;""),'システム設定'!$B$9,"")</f>
        <v/>
      </c>
      <c r="F37" s="28" t="str">
        <f t="shared" si="1"/>
        <v/>
      </c>
      <c r="G37" s="28" t="str">
        <f t="shared" si="2"/>
        <v/>
      </c>
      <c r="H37" s="28" t="str">
        <f t="shared" si="3"/>
        <v/>
      </c>
      <c r="I37" s="28" t="str">
        <f t="shared" si="4"/>
        <v/>
      </c>
      <c r="J37" s="36" t="s">
        <v>50</v>
      </c>
    </row>
    <row r="38" ht="15.0" customHeight="1">
      <c r="A38" s="28">
        <f>IF(DAY(DATE($B$3,$B$4,31))=31,31,"")</f>
        <v>31</v>
      </c>
      <c r="B38" s="28"/>
      <c r="C38" s="28"/>
      <c r="D38" s="28"/>
      <c r="E38" s="28" t="str">
        <f>IF(AND(C38&lt;&gt;"",D38&lt;&gt;""),'システム設定'!$B$9,"")</f>
        <v/>
      </c>
      <c r="F38" s="28" t="str">
        <f t="shared" si="1"/>
        <v/>
      </c>
      <c r="G38" s="28" t="str">
        <f t="shared" si="2"/>
        <v/>
      </c>
      <c r="H38" s="28" t="str">
        <f t="shared" si="3"/>
        <v/>
      </c>
      <c r="I38" s="28" t="str">
        <f t="shared" si="4"/>
        <v/>
      </c>
      <c r="J38" s="36" t="s">
        <v>50</v>
      </c>
    </row>
    <row r="39" ht="15.0" customHeight="1">
      <c r="A39" s="37" t="s">
        <v>51</v>
      </c>
      <c r="B39" s="38"/>
      <c r="C39" s="38"/>
      <c r="D39" s="38"/>
      <c r="E39" s="39"/>
      <c r="F39" s="40">
        <f t="shared" ref="F39:I39" si="5">SUM(F8:F38)</f>
        <v>0</v>
      </c>
      <c r="G39" s="40">
        <f t="shared" si="5"/>
        <v>0</v>
      </c>
      <c r="H39" s="40">
        <f t="shared" si="5"/>
        <v>0</v>
      </c>
      <c r="I39" s="40">
        <f t="shared" si="5"/>
        <v>0</v>
      </c>
      <c r="J39" s="44"/>
    </row>
  </sheetData>
  <mergeCells count="2">
    <mergeCell ref="A1:J1"/>
    <mergeCell ref="A39:E39"/>
  </mergeCells>
  <dataValidations>
    <dataValidation type="list" allowBlank="1" showErrorMessage="1" sqref="J8:J38">
      <formula1>"-,出勤,有給,振休,特休,欠勤,遅刻,早退"</formula1>
    </dataValidation>
  </dataValidation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5.86"/>
    <col customWidth="1" min="3" max="9" width="8.71"/>
    <col customWidth="1" min="10" max="10" width="17.29"/>
  </cols>
  <sheetData>
    <row r="1" ht="30.0" customHeight="1">
      <c r="A1" s="23" t="s">
        <v>32</v>
      </c>
    </row>
    <row r="2" ht="15.0" customHeight="1">
      <c r="A2" s="24"/>
      <c r="B2" s="24"/>
      <c r="C2" s="24"/>
      <c r="D2" s="24"/>
      <c r="E2" s="24"/>
      <c r="F2" s="24"/>
      <c r="G2" s="24"/>
      <c r="H2" s="24"/>
      <c r="I2" s="24"/>
      <c r="J2" s="24"/>
    </row>
    <row r="3" ht="15.0" customHeight="1">
      <c r="A3" s="45" t="s">
        <v>3</v>
      </c>
      <c r="B3" s="26">
        <f>'システム設定'!B4</f>
        <v>2026</v>
      </c>
      <c r="C3" s="46"/>
      <c r="D3" s="11" t="s">
        <v>33</v>
      </c>
      <c r="E3" s="26">
        <f>COUNTA(C8:C38)</f>
        <v>0</v>
      </c>
      <c r="F3" s="11" t="s">
        <v>34</v>
      </c>
      <c r="G3" s="26">
        <f>COUNTIF(J8:J38,"遅刻")</f>
        <v>0</v>
      </c>
      <c r="H3" s="24"/>
      <c r="I3" s="11" t="s">
        <v>35</v>
      </c>
      <c r="J3" s="26" t="str">
        <f>'システム設定'!D16</f>
        <v>開発部</v>
      </c>
    </row>
    <row r="4" ht="15.0" customHeight="1">
      <c r="A4" s="45" t="s">
        <v>36</v>
      </c>
      <c r="B4" s="28">
        <v>1.0</v>
      </c>
      <c r="C4" s="24"/>
      <c r="D4" s="11" t="s">
        <v>37</v>
      </c>
      <c r="E4" s="26">
        <f>COUNTIF(J8:J38,"有給")</f>
        <v>0</v>
      </c>
      <c r="F4" s="11" t="s">
        <v>38</v>
      </c>
      <c r="G4" s="26">
        <f>COUNTIF(J8:J38,"早退")</f>
        <v>0</v>
      </c>
      <c r="H4" s="24"/>
      <c r="I4" s="11" t="s">
        <v>15</v>
      </c>
      <c r="J4" s="26" t="str">
        <f>'システム設定'!B16</f>
        <v>鈴木 一郎</v>
      </c>
    </row>
    <row r="5" ht="15.0" customHeight="1">
      <c r="A5" s="46"/>
      <c r="B5" s="46"/>
      <c r="C5" s="24"/>
      <c r="D5" s="11" t="s">
        <v>39</v>
      </c>
      <c r="E5" s="26">
        <f>COUNTIF(J8:J38,"欠勤")</f>
        <v>0</v>
      </c>
      <c r="F5" s="47"/>
      <c r="G5" s="48"/>
      <c r="H5" s="24"/>
      <c r="I5" s="11" t="s">
        <v>16</v>
      </c>
      <c r="J5" s="26" t="str">
        <f>'システム設定'!C16</f>
        <v>EMP003</v>
      </c>
    </row>
    <row r="6" ht="15.0" customHeight="1">
      <c r="A6" s="24"/>
      <c r="B6" s="24"/>
      <c r="C6" s="24"/>
      <c r="D6" s="24"/>
      <c r="E6" s="24"/>
      <c r="F6" s="24"/>
      <c r="G6" s="24"/>
      <c r="H6" s="24"/>
      <c r="I6" s="24"/>
      <c r="J6" s="24"/>
    </row>
    <row r="7" ht="15.0" customHeight="1">
      <c r="A7" s="32" t="s">
        <v>40</v>
      </c>
      <c r="B7" s="32" t="s">
        <v>41</v>
      </c>
      <c r="C7" s="32" t="s">
        <v>42</v>
      </c>
      <c r="D7" s="32" t="s">
        <v>43</v>
      </c>
      <c r="E7" s="32" t="s">
        <v>44</v>
      </c>
      <c r="F7" s="32" t="s">
        <v>45</v>
      </c>
      <c r="G7" s="32" t="s">
        <v>46</v>
      </c>
      <c r="H7" s="32" t="s">
        <v>47</v>
      </c>
      <c r="I7" s="32" t="s">
        <v>48</v>
      </c>
      <c r="J7" s="33" t="s">
        <v>49</v>
      </c>
    </row>
    <row r="8" ht="15.0" customHeight="1">
      <c r="A8" s="28">
        <f>IF(DAY(DATE($B$3,$B$4,1))=1,1,"")</f>
        <v>1</v>
      </c>
      <c r="B8" s="28"/>
      <c r="C8" s="28"/>
      <c r="D8" s="28"/>
      <c r="E8" s="28" t="str">
        <f>IF(AND(C8&lt;&gt;"",D8&lt;&gt;""),'システム設定'!$B$9,"")</f>
        <v/>
      </c>
      <c r="F8" s="28" t="str">
        <f t="shared" ref="F8:F38" si="1">IF(AND(C8&lt;&gt;"",D8&lt;&gt;""),D8-C8-E8,"")</f>
        <v/>
      </c>
      <c r="G8" s="28" t="str">
        <f t="shared" ref="G8:G38" si="2">IF(F8&lt;&gt;"",MAX(0,F8-TIME(8,0,0)),"")</f>
        <v/>
      </c>
      <c r="H8" s="28" t="str">
        <f t="shared" ref="H8:H38" si="3">IF(AND(D8&lt;&gt;"",D8&gt;TIME(22,0,0)),D8-TIME(22,0,0),"")</f>
        <v/>
      </c>
      <c r="I8" s="28" t="str">
        <f t="shared" ref="I8:I38" si="4">IF(AND(F8&lt;&gt;"",OR(WEEKDAY(DATE($B$3,$B$4,A8))=1,WEEKDAY(DATE($B$3,$B$4,A8))=7)),F8,"")</f>
        <v/>
      </c>
      <c r="J8" s="49" t="s">
        <v>42</v>
      </c>
    </row>
    <row r="9" ht="15.0" customHeight="1">
      <c r="A9" s="28">
        <f>IF(DAY(DATE($B$3,$B$4,2))=2,2,"")</f>
        <v>2</v>
      </c>
      <c r="B9" s="28"/>
      <c r="C9" s="28"/>
      <c r="D9" s="28"/>
      <c r="E9" s="28" t="str">
        <f>IF(AND(C9&lt;&gt;"",D9&lt;&gt;""),'システム設定'!$B$9,"")</f>
        <v/>
      </c>
      <c r="F9" s="28" t="str">
        <f t="shared" si="1"/>
        <v/>
      </c>
      <c r="G9" s="28" t="str">
        <f t="shared" si="2"/>
        <v/>
      </c>
      <c r="H9" s="28" t="str">
        <f t="shared" si="3"/>
        <v/>
      </c>
      <c r="I9" s="28" t="str">
        <f t="shared" si="4"/>
        <v/>
      </c>
      <c r="J9" s="49" t="s">
        <v>50</v>
      </c>
    </row>
    <row r="10" ht="15.0" customHeight="1">
      <c r="A10" s="28">
        <f>IF(DAY(DATE($B$3,$B$4,3))=3,3,"")</f>
        <v>3</v>
      </c>
      <c r="B10" s="28"/>
      <c r="C10" s="28"/>
      <c r="D10" s="28"/>
      <c r="E10" s="28" t="str">
        <f>IF(AND(C10&lt;&gt;"",D10&lt;&gt;""),'システム設定'!$B$9,"")</f>
        <v/>
      </c>
      <c r="F10" s="28" t="str">
        <f t="shared" si="1"/>
        <v/>
      </c>
      <c r="G10" s="28" t="str">
        <f t="shared" si="2"/>
        <v/>
      </c>
      <c r="H10" s="28" t="str">
        <f t="shared" si="3"/>
        <v/>
      </c>
      <c r="I10" s="28" t="str">
        <f t="shared" si="4"/>
        <v/>
      </c>
      <c r="J10" s="49" t="s">
        <v>50</v>
      </c>
    </row>
    <row r="11" ht="15.0" customHeight="1">
      <c r="A11" s="28">
        <f>IF(DAY(DATE($B$3,$B$4,4))=4,4,"")</f>
        <v>4</v>
      </c>
      <c r="B11" s="28"/>
      <c r="C11" s="28"/>
      <c r="D11" s="28"/>
      <c r="E11" s="28" t="str">
        <f>IF(AND(C11&lt;&gt;"",D11&lt;&gt;""),'システム設定'!$B$9,"")</f>
        <v/>
      </c>
      <c r="F11" s="28" t="str">
        <f t="shared" si="1"/>
        <v/>
      </c>
      <c r="G11" s="28" t="str">
        <f t="shared" si="2"/>
        <v/>
      </c>
      <c r="H11" s="28" t="str">
        <f t="shared" si="3"/>
        <v/>
      </c>
      <c r="I11" s="28" t="str">
        <f t="shared" si="4"/>
        <v/>
      </c>
      <c r="J11" s="49" t="s">
        <v>50</v>
      </c>
    </row>
    <row r="12" ht="15.0" customHeight="1">
      <c r="A12" s="28">
        <f>IF(DAY(DATE($B$3,$B$4,5))=5,5,"")</f>
        <v>5</v>
      </c>
      <c r="B12" s="28"/>
      <c r="C12" s="28"/>
      <c r="D12" s="28"/>
      <c r="E12" s="28" t="str">
        <f>IF(AND(C12&lt;&gt;"",D12&lt;&gt;""),'システム設定'!$B$9,"")</f>
        <v/>
      </c>
      <c r="F12" s="28" t="str">
        <f t="shared" si="1"/>
        <v/>
      </c>
      <c r="G12" s="28" t="str">
        <f t="shared" si="2"/>
        <v/>
      </c>
      <c r="H12" s="28" t="str">
        <f t="shared" si="3"/>
        <v/>
      </c>
      <c r="I12" s="28" t="str">
        <f t="shared" si="4"/>
        <v/>
      </c>
      <c r="J12" s="49" t="s">
        <v>50</v>
      </c>
    </row>
    <row r="13" ht="15.0" customHeight="1">
      <c r="A13" s="28">
        <f>IF(DAY(DATE($B$3,$B$4,6))=6,6,"")</f>
        <v>6</v>
      </c>
      <c r="B13" s="28"/>
      <c r="C13" s="28"/>
      <c r="D13" s="28"/>
      <c r="E13" s="28" t="str">
        <f>IF(AND(C13&lt;&gt;"",D13&lt;&gt;""),'システム設定'!$B$9,"")</f>
        <v/>
      </c>
      <c r="F13" s="28" t="str">
        <f t="shared" si="1"/>
        <v/>
      </c>
      <c r="G13" s="28" t="str">
        <f t="shared" si="2"/>
        <v/>
      </c>
      <c r="H13" s="28" t="str">
        <f t="shared" si="3"/>
        <v/>
      </c>
      <c r="I13" s="28" t="str">
        <f t="shared" si="4"/>
        <v/>
      </c>
      <c r="J13" s="49" t="s">
        <v>50</v>
      </c>
    </row>
    <row r="14" ht="15.0" customHeight="1">
      <c r="A14" s="28">
        <f>IF(DAY(DATE($B$3,$B$4,7))=7,7,"")</f>
        <v>7</v>
      </c>
      <c r="B14" s="28"/>
      <c r="C14" s="28"/>
      <c r="D14" s="28"/>
      <c r="E14" s="28" t="str">
        <f>IF(AND(C14&lt;&gt;"",D14&lt;&gt;""),'システム設定'!$B$9,"")</f>
        <v/>
      </c>
      <c r="F14" s="28" t="str">
        <f t="shared" si="1"/>
        <v/>
      </c>
      <c r="G14" s="28" t="str">
        <f t="shared" si="2"/>
        <v/>
      </c>
      <c r="H14" s="28" t="str">
        <f t="shared" si="3"/>
        <v/>
      </c>
      <c r="I14" s="28" t="str">
        <f t="shared" si="4"/>
        <v/>
      </c>
      <c r="J14" s="49" t="s">
        <v>50</v>
      </c>
    </row>
    <row r="15" ht="15.0" customHeight="1">
      <c r="A15" s="28">
        <f>IF(DAY(DATE($B$3,$B$4,8))=8,8,"")</f>
        <v>8</v>
      </c>
      <c r="B15" s="28"/>
      <c r="C15" s="28"/>
      <c r="D15" s="28"/>
      <c r="E15" s="28" t="str">
        <f>IF(AND(C15&lt;&gt;"",D15&lt;&gt;""),'システム設定'!$B$9,"")</f>
        <v/>
      </c>
      <c r="F15" s="28" t="str">
        <f t="shared" si="1"/>
        <v/>
      </c>
      <c r="G15" s="28" t="str">
        <f t="shared" si="2"/>
        <v/>
      </c>
      <c r="H15" s="28" t="str">
        <f t="shared" si="3"/>
        <v/>
      </c>
      <c r="I15" s="28" t="str">
        <f t="shared" si="4"/>
        <v/>
      </c>
      <c r="J15" s="49" t="s">
        <v>50</v>
      </c>
    </row>
    <row r="16" ht="15.0" customHeight="1">
      <c r="A16" s="28">
        <f>IF(DAY(DATE($B$3,$B$4,9))=9,9,"")</f>
        <v>9</v>
      </c>
      <c r="B16" s="28"/>
      <c r="C16" s="28"/>
      <c r="D16" s="28"/>
      <c r="E16" s="28" t="str">
        <f>IF(AND(C16&lt;&gt;"",D16&lt;&gt;""),'システム設定'!$B$9,"")</f>
        <v/>
      </c>
      <c r="F16" s="28" t="str">
        <f t="shared" si="1"/>
        <v/>
      </c>
      <c r="G16" s="28" t="str">
        <f t="shared" si="2"/>
        <v/>
      </c>
      <c r="H16" s="28" t="str">
        <f t="shared" si="3"/>
        <v/>
      </c>
      <c r="I16" s="28" t="str">
        <f t="shared" si="4"/>
        <v/>
      </c>
      <c r="J16" s="49" t="s">
        <v>50</v>
      </c>
    </row>
    <row r="17" ht="15.0" customHeight="1">
      <c r="A17" s="28">
        <f>IF(DAY(DATE($B$3,$B$4,10))=10,10,"")</f>
        <v>10</v>
      </c>
      <c r="B17" s="28"/>
      <c r="C17" s="28"/>
      <c r="D17" s="28"/>
      <c r="E17" s="28" t="str">
        <f>IF(AND(C17&lt;&gt;"",D17&lt;&gt;""),'システム設定'!$B$9,"")</f>
        <v/>
      </c>
      <c r="F17" s="28" t="str">
        <f t="shared" si="1"/>
        <v/>
      </c>
      <c r="G17" s="28" t="str">
        <f t="shared" si="2"/>
        <v/>
      </c>
      <c r="H17" s="28" t="str">
        <f t="shared" si="3"/>
        <v/>
      </c>
      <c r="I17" s="28" t="str">
        <f t="shared" si="4"/>
        <v/>
      </c>
      <c r="J17" s="49" t="s">
        <v>50</v>
      </c>
    </row>
    <row r="18" ht="15.0" customHeight="1">
      <c r="A18" s="28">
        <f>IF(DAY(DATE($B$3,$B$4,11))=11,11,"")</f>
        <v>11</v>
      </c>
      <c r="B18" s="28"/>
      <c r="C18" s="28"/>
      <c r="D18" s="28"/>
      <c r="E18" s="28" t="str">
        <f>IF(AND(C18&lt;&gt;"",D18&lt;&gt;""),'システム設定'!$B$9,"")</f>
        <v/>
      </c>
      <c r="F18" s="28" t="str">
        <f t="shared" si="1"/>
        <v/>
      </c>
      <c r="G18" s="28" t="str">
        <f t="shared" si="2"/>
        <v/>
      </c>
      <c r="H18" s="28" t="str">
        <f t="shared" si="3"/>
        <v/>
      </c>
      <c r="I18" s="28" t="str">
        <f t="shared" si="4"/>
        <v/>
      </c>
      <c r="J18" s="49" t="s">
        <v>50</v>
      </c>
    </row>
    <row r="19" ht="15.0" customHeight="1">
      <c r="A19" s="28">
        <f>IF(DAY(DATE($B$3,$B$4,12))=12,12,"")</f>
        <v>12</v>
      </c>
      <c r="B19" s="28"/>
      <c r="C19" s="28"/>
      <c r="D19" s="28"/>
      <c r="E19" s="28" t="str">
        <f>IF(AND(C19&lt;&gt;"",D19&lt;&gt;""),'システム設定'!$B$9,"")</f>
        <v/>
      </c>
      <c r="F19" s="28" t="str">
        <f t="shared" si="1"/>
        <v/>
      </c>
      <c r="G19" s="28" t="str">
        <f t="shared" si="2"/>
        <v/>
      </c>
      <c r="H19" s="28" t="str">
        <f t="shared" si="3"/>
        <v/>
      </c>
      <c r="I19" s="28" t="str">
        <f t="shared" si="4"/>
        <v/>
      </c>
      <c r="J19" s="49" t="s">
        <v>50</v>
      </c>
    </row>
    <row r="20" ht="15.0" customHeight="1">
      <c r="A20" s="28">
        <f>IF(DAY(DATE($B$3,$B$4,13))=13,13,"")</f>
        <v>13</v>
      </c>
      <c r="B20" s="28"/>
      <c r="C20" s="28"/>
      <c r="D20" s="28"/>
      <c r="E20" s="28" t="str">
        <f>IF(AND(C20&lt;&gt;"",D20&lt;&gt;""),'システム設定'!$B$9,"")</f>
        <v/>
      </c>
      <c r="F20" s="28" t="str">
        <f t="shared" si="1"/>
        <v/>
      </c>
      <c r="G20" s="28" t="str">
        <f t="shared" si="2"/>
        <v/>
      </c>
      <c r="H20" s="28" t="str">
        <f t="shared" si="3"/>
        <v/>
      </c>
      <c r="I20" s="28" t="str">
        <f t="shared" si="4"/>
        <v/>
      </c>
      <c r="J20" s="49" t="s">
        <v>50</v>
      </c>
    </row>
    <row r="21" ht="15.0" customHeight="1">
      <c r="A21" s="28">
        <f>IF(DAY(DATE($B$3,$B$4,14))=14,14,"")</f>
        <v>14</v>
      </c>
      <c r="B21" s="28"/>
      <c r="C21" s="28"/>
      <c r="D21" s="28"/>
      <c r="E21" s="28" t="str">
        <f>IF(AND(C21&lt;&gt;"",D21&lt;&gt;""),'システム設定'!$B$9,"")</f>
        <v/>
      </c>
      <c r="F21" s="28" t="str">
        <f t="shared" si="1"/>
        <v/>
      </c>
      <c r="G21" s="28" t="str">
        <f t="shared" si="2"/>
        <v/>
      </c>
      <c r="H21" s="28" t="str">
        <f t="shared" si="3"/>
        <v/>
      </c>
      <c r="I21" s="28" t="str">
        <f t="shared" si="4"/>
        <v/>
      </c>
      <c r="J21" s="49" t="s">
        <v>50</v>
      </c>
    </row>
    <row r="22" ht="15.0" customHeight="1">
      <c r="A22" s="28">
        <f>IF(DAY(DATE($B$3,$B$4,15))=15,15,"")</f>
        <v>15</v>
      </c>
      <c r="B22" s="28"/>
      <c r="C22" s="28"/>
      <c r="D22" s="28"/>
      <c r="E22" s="28" t="str">
        <f>IF(AND(C22&lt;&gt;"",D22&lt;&gt;""),'システム設定'!$B$9,"")</f>
        <v/>
      </c>
      <c r="F22" s="28" t="str">
        <f t="shared" si="1"/>
        <v/>
      </c>
      <c r="G22" s="28" t="str">
        <f t="shared" si="2"/>
        <v/>
      </c>
      <c r="H22" s="28" t="str">
        <f t="shared" si="3"/>
        <v/>
      </c>
      <c r="I22" s="28" t="str">
        <f t="shared" si="4"/>
        <v/>
      </c>
      <c r="J22" s="49" t="s">
        <v>50</v>
      </c>
    </row>
    <row r="23" ht="15.0" customHeight="1">
      <c r="A23" s="28">
        <f>IF(DAY(DATE($B$3,$B$4,16))=16,16,"")</f>
        <v>16</v>
      </c>
      <c r="B23" s="28"/>
      <c r="C23" s="28"/>
      <c r="D23" s="28"/>
      <c r="E23" s="28" t="str">
        <f>IF(AND(C23&lt;&gt;"",D23&lt;&gt;""),'システム設定'!$B$9,"")</f>
        <v/>
      </c>
      <c r="F23" s="28" t="str">
        <f t="shared" si="1"/>
        <v/>
      </c>
      <c r="G23" s="28" t="str">
        <f t="shared" si="2"/>
        <v/>
      </c>
      <c r="H23" s="28" t="str">
        <f t="shared" si="3"/>
        <v/>
      </c>
      <c r="I23" s="28" t="str">
        <f t="shared" si="4"/>
        <v/>
      </c>
      <c r="J23" s="49" t="s">
        <v>50</v>
      </c>
    </row>
    <row r="24" ht="15.0" customHeight="1">
      <c r="A24" s="28">
        <f>IF(DAY(DATE($B$3,$B$4,17))=17,17,"")</f>
        <v>17</v>
      </c>
      <c r="B24" s="28"/>
      <c r="C24" s="28"/>
      <c r="D24" s="28"/>
      <c r="E24" s="28" t="str">
        <f>IF(AND(C24&lt;&gt;"",D24&lt;&gt;""),'システム設定'!$B$9,"")</f>
        <v/>
      </c>
      <c r="F24" s="28" t="str">
        <f t="shared" si="1"/>
        <v/>
      </c>
      <c r="G24" s="28" t="str">
        <f t="shared" si="2"/>
        <v/>
      </c>
      <c r="H24" s="28" t="str">
        <f t="shared" si="3"/>
        <v/>
      </c>
      <c r="I24" s="28" t="str">
        <f t="shared" si="4"/>
        <v/>
      </c>
      <c r="J24" s="49" t="s">
        <v>50</v>
      </c>
    </row>
    <row r="25" ht="15.0" customHeight="1">
      <c r="A25" s="28">
        <f>IF(DAY(DATE($B$3,$B$4,18))=18,18,"")</f>
        <v>18</v>
      </c>
      <c r="B25" s="28"/>
      <c r="C25" s="28"/>
      <c r="D25" s="28"/>
      <c r="E25" s="28" t="str">
        <f>IF(AND(C25&lt;&gt;"",D25&lt;&gt;""),'システム設定'!$B$9,"")</f>
        <v/>
      </c>
      <c r="F25" s="28" t="str">
        <f t="shared" si="1"/>
        <v/>
      </c>
      <c r="G25" s="28" t="str">
        <f t="shared" si="2"/>
        <v/>
      </c>
      <c r="H25" s="28" t="str">
        <f t="shared" si="3"/>
        <v/>
      </c>
      <c r="I25" s="28" t="str">
        <f t="shared" si="4"/>
        <v/>
      </c>
      <c r="J25" s="49" t="s">
        <v>50</v>
      </c>
    </row>
    <row r="26" ht="15.0" customHeight="1">
      <c r="A26" s="28">
        <f>IF(DAY(DATE($B$3,$B$4,19))=19,19,"")</f>
        <v>19</v>
      </c>
      <c r="B26" s="28"/>
      <c r="C26" s="28"/>
      <c r="D26" s="28"/>
      <c r="E26" s="28" t="str">
        <f>IF(AND(C26&lt;&gt;"",D26&lt;&gt;""),'システム設定'!$B$9,"")</f>
        <v/>
      </c>
      <c r="F26" s="28" t="str">
        <f t="shared" si="1"/>
        <v/>
      </c>
      <c r="G26" s="28" t="str">
        <f t="shared" si="2"/>
        <v/>
      </c>
      <c r="H26" s="28" t="str">
        <f t="shared" si="3"/>
        <v/>
      </c>
      <c r="I26" s="28" t="str">
        <f t="shared" si="4"/>
        <v/>
      </c>
      <c r="J26" s="49" t="s">
        <v>50</v>
      </c>
    </row>
    <row r="27" ht="15.0" customHeight="1">
      <c r="A27" s="28">
        <f>IF(DAY(DATE($B$3,$B$4,20))=20,20,"")</f>
        <v>20</v>
      </c>
      <c r="B27" s="28"/>
      <c r="C27" s="28"/>
      <c r="D27" s="28"/>
      <c r="E27" s="28" t="str">
        <f>IF(AND(C27&lt;&gt;"",D27&lt;&gt;""),'システム設定'!$B$9,"")</f>
        <v/>
      </c>
      <c r="F27" s="28" t="str">
        <f t="shared" si="1"/>
        <v/>
      </c>
      <c r="G27" s="28" t="str">
        <f t="shared" si="2"/>
        <v/>
      </c>
      <c r="H27" s="28" t="str">
        <f t="shared" si="3"/>
        <v/>
      </c>
      <c r="I27" s="28" t="str">
        <f t="shared" si="4"/>
        <v/>
      </c>
      <c r="J27" s="49" t="s">
        <v>50</v>
      </c>
    </row>
    <row r="28" ht="15.0" customHeight="1">
      <c r="A28" s="28">
        <f>IF(DAY(DATE($B$3,$B$4,21))=21,21,"")</f>
        <v>21</v>
      </c>
      <c r="B28" s="28"/>
      <c r="C28" s="28"/>
      <c r="D28" s="28"/>
      <c r="E28" s="28" t="str">
        <f>IF(AND(C28&lt;&gt;"",D28&lt;&gt;""),'システム設定'!$B$9,"")</f>
        <v/>
      </c>
      <c r="F28" s="28" t="str">
        <f t="shared" si="1"/>
        <v/>
      </c>
      <c r="G28" s="28" t="str">
        <f t="shared" si="2"/>
        <v/>
      </c>
      <c r="H28" s="28" t="str">
        <f t="shared" si="3"/>
        <v/>
      </c>
      <c r="I28" s="28" t="str">
        <f t="shared" si="4"/>
        <v/>
      </c>
      <c r="J28" s="49" t="s">
        <v>50</v>
      </c>
    </row>
    <row r="29" ht="15.0" customHeight="1">
      <c r="A29" s="28">
        <f>IF(DAY(DATE($B$3,$B$4,22))=22,22,"")</f>
        <v>22</v>
      </c>
      <c r="B29" s="28"/>
      <c r="C29" s="28"/>
      <c r="D29" s="28"/>
      <c r="E29" s="28" t="str">
        <f>IF(AND(C29&lt;&gt;"",D29&lt;&gt;""),'システム設定'!$B$9,"")</f>
        <v/>
      </c>
      <c r="F29" s="28" t="str">
        <f t="shared" si="1"/>
        <v/>
      </c>
      <c r="G29" s="28" t="str">
        <f t="shared" si="2"/>
        <v/>
      </c>
      <c r="H29" s="28" t="str">
        <f t="shared" si="3"/>
        <v/>
      </c>
      <c r="I29" s="28" t="str">
        <f t="shared" si="4"/>
        <v/>
      </c>
      <c r="J29" s="49" t="s">
        <v>50</v>
      </c>
    </row>
    <row r="30" ht="15.0" customHeight="1">
      <c r="A30" s="28">
        <f>IF(DAY(DATE($B$3,$B$4,23))=23,23,"")</f>
        <v>23</v>
      </c>
      <c r="B30" s="28"/>
      <c r="C30" s="28"/>
      <c r="D30" s="28"/>
      <c r="E30" s="28" t="str">
        <f>IF(AND(C30&lt;&gt;"",D30&lt;&gt;""),'システム設定'!$B$9,"")</f>
        <v/>
      </c>
      <c r="F30" s="28" t="str">
        <f t="shared" si="1"/>
        <v/>
      </c>
      <c r="G30" s="28" t="str">
        <f t="shared" si="2"/>
        <v/>
      </c>
      <c r="H30" s="28" t="str">
        <f t="shared" si="3"/>
        <v/>
      </c>
      <c r="I30" s="28" t="str">
        <f t="shared" si="4"/>
        <v/>
      </c>
      <c r="J30" s="49" t="s">
        <v>50</v>
      </c>
    </row>
    <row r="31" ht="15.0" customHeight="1">
      <c r="A31" s="28">
        <f>IF(DAY(DATE($B$3,$B$4,24))=24,24,"")</f>
        <v>24</v>
      </c>
      <c r="B31" s="28"/>
      <c r="C31" s="28"/>
      <c r="D31" s="28"/>
      <c r="E31" s="28" t="str">
        <f>IF(AND(C31&lt;&gt;"",D31&lt;&gt;""),'システム設定'!$B$9,"")</f>
        <v/>
      </c>
      <c r="F31" s="28" t="str">
        <f t="shared" si="1"/>
        <v/>
      </c>
      <c r="G31" s="28" t="str">
        <f t="shared" si="2"/>
        <v/>
      </c>
      <c r="H31" s="28" t="str">
        <f t="shared" si="3"/>
        <v/>
      </c>
      <c r="I31" s="28" t="str">
        <f t="shared" si="4"/>
        <v/>
      </c>
      <c r="J31" s="49" t="s">
        <v>50</v>
      </c>
    </row>
    <row r="32" ht="15.0" customHeight="1">
      <c r="A32" s="28">
        <f>IF(DAY(DATE($B$3,$B$4,25))=25,25,"")</f>
        <v>25</v>
      </c>
      <c r="B32" s="28"/>
      <c r="C32" s="28"/>
      <c r="D32" s="28"/>
      <c r="E32" s="28" t="str">
        <f>IF(AND(C32&lt;&gt;"",D32&lt;&gt;""),'システム設定'!$B$9,"")</f>
        <v/>
      </c>
      <c r="F32" s="28" t="str">
        <f t="shared" si="1"/>
        <v/>
      </c>
      <c r="G32" s="28" t="str">
        <f t="shared" si="2"/>
        <v/>
      </c>
      <c r="H32" s="28" t="str">
        <f t="shared" si="3"/>
        <v/>
      </c>
      <c r="I32" s="28" t="str">
        <f t="shared" si="4"/>
        <v/>
      </c>
      <c r="J32" s="49" t="s">
        <v>50</v>
      </c>
    </row>
    <row r="33" ht="15.0" customHeight="1">
      <c r="A33" s="28">
        <f>IF(DAY(DATE($B$3,$B$4,26))=26,26,"")</f>
        <v>26</v>
      </c>
      <c r="B33" s="28"/>
      <c r="C33" s="28"/>
      <c r="D33" s="28"/>
      <c r="E33" s="28" t="str">
        <f>IF(AND(C33&lt;&gt;"",D33&lt;&gt;""),'システム設定'!$B$9,"")</f>
        <v/>
      </c>
      <c r="F33" s="28" t="str">
        <f t="shared" si="1"/>
        <v/>
      </c>
      <c r="G33" s="28" t="str">
        <f t="shared" si="2"/>
        <v/>
      </c>
      <c r="H33" s="28" t="str">
        <f t="shared" si="3"/>
        <v/>
      </c>
      <c r="I33" s="28" t="str">
        <f t="shared" si="4"/>
        <v/>
      </c>
      <c r="J33" s="49" t="s">
        <v>50</v>
      </c>
    </row>
    <row r="34" ht="15.0" customHeight="1">
      <c r="A34" s="28">
        <f>IF(DAY(DATE($B$3,$B$4,27))=27,27,"")</f>
        <v>27</v>
      </c>
      <c r="B34" s="28"/>
      <c r="C34" s="28"/>
      <c r="D34" s="28"/>
      <c r="E34" s="28" t="str">
        <f>IF(AND(C34&lt;&gt;"",D34&lt;&gt;""),'システム設定'!$B$9,"")</f>
        <v/>
      </c>
      <c r="F34" s="28" t="str">
        <f t="shared" si="1"/>
        <v/>
      </c>
      <c r="G34" s="28" t="str">
        <f t="shared" si="2"/>
        <v/>
      </c>
      <c r="H34" s="28" t="str">
        <f t="shared" si="3"/>
        <v/>
      </c>
      <c r="I34" s="28" t="str">
        <f t="shared" si="4"/>
        <v/>
      </c>
      <c r="J34" s="49" t="s">
        <v>50</v>
      </c>
    </row>
    <row r="35" ht="15.0" customHeight="1">
      <c r="A35" s="28">
        <f>IF(DAY(DATE($B$3,$B$4,28))=28,28,"")</f>
        <v>28</v>
      </c>
      <c r="B35" s="28"/>
      <c r="C35" s="28"/>
      <c r="D35" s="28"/>
      <c r="E35" s="28" t="str">
        <f>IF(AND(C35&lt;&gt;"",D35&lt;&gt;""),'システム設定'!$B$9,"")</f>
        <v/>
      </c>
      <c r="F35" s="28" t="str">
        <f t="shared" si="1"/>
        <v/>
      </c>
      <c r="G35" s="28" t="str">
        <f t="shared" si="2"/>
        <v/>
      </c>
      <c r="H35" s="28" t="str">
        <f t="shared" si="3"/>
        <v/>
      </c>
      <c r="I35" s="28" t="str">
        <f t="shared" si="4"/>
        <v/>
      </c>
      <c r="J35" s="49" t="s">
        <v>50</v>
      </c>
    </row>
    <row r="36" ht="15.0" customHeight="1">
      <c r="A36" s="28">
        <f>IF(DAY(DATE($B$3,$B$4,29))=29,29,"")</f>
        <v>29</v>
      </c>
      <c r="B36" s="28"/>
      <c r="C36" s="28"/>
      <c r="D36" s="28"/>
      <c r="E36" s="28" t="str">
        <f>IF(AND(C36&lt;&gt;"",D36&lt;&gt;""),'システム設定'!$B$9,"")</f>
        <v/>
      </c>
      <c r="F36" s="28" t="str">
        <f t="shared" si="1"/>
        <v/>
      </c>
      <c r="G36" s="28" t="str">
        <f t="shared" si="2"/>
        <v/>
      </c>
      <c r="H36" s="28" t="str">
        <f t="shared" si="3"/>
        <v/>
      </c>
      <c r="I36" s="28" t="str">
        <f t="shared" si="4"/>
        <v/>
      </c>
      <c r="J36" s="49" t="s">
        <v>50</v>
      </c>
    </row>
    <row r="37" ht="15.0" customHeight="1">
      <c r="A37" s="28">
        <f>IF(DAY(DATE($B$3,$B$4,30))=30,30,"")</f>
        <v>30</v>
      </c>
      <c r="B37" s="28"/>
      <c r="C37" s="28"/>
      <c r="D37" s="28"/>
      <c r="E37" s="28" t="str">
        <f>IF(AND(C37&lt;&gt;"",D37&lt;&gt;""),'システム設定'!$B$9,"")</f>
        <v/>
      </c>
      <c r="F37" s="28" t="str">
        <f t="shared" si="1"/>
        <v/>
      </c>
      <c r="G37" s="28" t="str">
        <f t="shared" si="2"/>
        <v/>
      </c>
      <c r="H37" s="28" t="str">
        <f t="shared" si="3"/>
        <v/>
      </c>
      <c r="I37" s="28" t="str">
        <f t="shared" si="4"/>
        <v/>
      </c>
      <c r="J37" s="49" t="s">
        <v>50</v>
      </c>
    </row>
    <row r="38" ht="15.0" customHeight="1">
      <c r="A38" s="28">
        <f>IF(DAY(DATE($B$3,$B$4,31))=31,31,"")</f>
        <v>31</v>
      </c>
      <c r="B38" s="28"/>
      <c r="C38" s="28"/>
      <c r="D38" s="28"/>
      <c r="E38" s="28" t="str">
        <f>IF(AND(C38&lt;&gt;"",D38&lt;&gt;""),'システム設定'!$B$9,"")</f>
        <v/>
      </c>
      <c r="F38" s="28" t="str">
        <f t="shared" si="1"/>
        <v/>
      </c>
      <c r="G38" s="28" t="str">
        <f t="shared" si="2"/>
        <v/>
      </c>
      <c r="H38" s="28" t="str">
        <f t="shared" si="3"/>
        <v/>
      </c>
      <c r="I38" s="28" t="str">
        <f t="shared" si="4"/>
        <v/>
      </c>
      <c r="J38" s="49" t="s">
        <v>50</v>
      </c>
    </row>
    <row r="39" ht="15.0" customHeight="1">
      <c r="A39" s="37" t="s">
        <v>51</v>
      </c>
      <c r="B39" s="38"/>
      <c r="C39" s="38"/>
      <c r="D39" s="38"/>
      <c r="E39" s="39"/>
      <c r="F39" s="40">
        <f t="shared" ref="F39:I39" si="5">SUM(F8:F38)</f>
        <v>0</v>
      </c>
      <c r="G39" s="40">
        <f t="shared" si="5"/>
        <v>0</v>
      </c>
      <c r="H39" s="40">
        <f t="shared" si="5"/>
        <v>0</v>
      </c>
      <c r="I39" s="40">
        <f t="shared" si="5"/>
        <v>0</v>
      </c>
      <c r="J39" s="50"/>
    </row>
  </sheetData>
  <mergeCells count="2">
    <mergeCell ref="A39:E39"/>
    <mergeCell ref="A1:J1"/>
  </mergeCells>
  <dataValidations>
    <dataValidation type="list" allowBlank="1" showErrorMessage="1" sqref="J8:J38">
      <formula1>"-,出勤,有給,振休,特休,欠勤,遅刻,早退"</formula1>
    </dataValidation>
  </dataValidation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4" width="8.71"/>
    <col customWidth="1" min="5" max="7" width="5.86"/>
    <col customWidth="1" min="8" max="11" width="7.29"/>
    <col customWidth="1" min="12" max="13" width="5.86"/>
  </cols>
  <sheetData>
    <row r="1" ht="30.0" customHeight="1">
      <c r="A1" s="23" t="s">
        <v>52</v>
      </c>
    </row>
    <row r="2" ht="15.0" customHeight="1">
      <c r="A2" s="24"/>
      <c r="B2" s="24"/>
      <c r="C2" s="24"/>
      <c r="D2" s="24"/>
      <c r="E2" s="24"/>
      <c r="F2" s="24"/>
      <c r="G2" s="24"/>
      <c r="H2" s="24"/>
      <c r="I2" s="24"/>
      <c r="J2" s="24"/>
      <c r="K2" s="24"/>
      <c r="L2" s="24"/>
      <c r="M2" s="24"/>
    </row>
    <row r="3" ht="15.0" customHeight="1">
      <c r="A3" s="51"/>
      <c r="B3" s="52">
        <f>'システム設定'!B4</f>
        <v>2026</v>
      </c>
      <c r="C3" s="53" t="s">
        <v>3</v>
      </c>
      <c r="D3" s="53">
        <v>1.0</v>
      </c>
      <c r="E3" s="53" t="s">
        <v>36</v>
      </c>
      <c r="F3" s="54"/>
      <c r="G3" s="51"/>
      <c r="H3" s="51"/>
      <c r="I3" s="51"/>
      <c r="J3" s="51"/>
      <c r="K3" s="51"/>
      <c r="L3" s="51"/>
      <c r="M3" s="51"/>
    </row>
    <row r="4" ht="15.0" customHeight="1">
      <c r="A4" s="24"/>
      <c r="B4" s="24"/>
      <c r="C4" s="24"/>
      <c r="D4" s="24"/>
      <c r="E4" s="24"/>
      <c r="F4" s="24"/>
      <c r="G4" s="24"/>
      <c r="H4" s="24"/>
      <c r="I4" s="24"/>
      <c r="J4" s="24"/>
      <c r="K4" s="24"/>
      <c r="L4" s="24"/>
      <c r="M4" s="24"/>
    </row>
    <row r="5" ht="30.0" customHeight="1">
      <c r="A5" s="33" t="s">
        <v>14</v>
      </c>
      <c r="B5" s="33" t="s">
        <v>16</v>
      </c>
      <c r="C5" s="33" t="s">
        <v>15</v>
      </c>
      <c r="D5" s="33" t="s">
        <v>35</v>
      </c>
      <c r="E5" s="55" t="s">
        <v>53</v>
      </c>
      <c r="F5" s="55" t="s">
        <v>54</v>
      </c>
      <c r="G5" s="55" t="s">
        <v>55</v>
      </c>
      <c r="H5" s="55" t="s">
        <v>56</v>
      </c>
      <c r="I5" s="55" t="s">
        <v>57</v>
      </c>
      <c r="J5" s="55" t="s">
        <v>58</v>
      </c>
      <c r="K5" s="55" t="s">
        <v>59</v>
      </c>
      <c r="L5" s="55" t="s">
        <v>60</v>
      </c>
      <c r="M5" s="55" t="s">
        <v>61</v>
      </c>
    </row>
    <row r="6" ht="15.0" customHeight="1">
      <c r="A6" s="28">
        <v>1.0</v>
      </c>
      <c r="B6" s="28" t="str">
        <f>'システム設定'!C14</f>
        <v>EMP001</v>
      </c>
      <c r="C6" s="28" t="str">
        <f>'システム設定'!B14</f>
        <v>山田 太郎</v>
      </c>
      <c r="D6" s="28" t="str">
        <f>'システム設定'!D14</f>
        <v>営業部</v>
      </c>
      <c r="E6" s="28">
        <f>IF('従業員1'!$B$4=$D$3,'従業員1'!E3,"")</f>
        <v>1</v>
      </c>
      <c r="F6" s="28">
        <f>IF('従業員1'!$B$4=$D$3,'従業員1'!E4,"")</f>
        <v>0</v>
      </c>
      <c r="G6" s="28">
        <f>IF('従業員1'!$B$4=$D$3,'従業員1'!E5,"")</f>
        <v>0</v>
      </c>
      <c r="H6" s="56">
        <f>IF('従業員1'!$B$4=$D$3,'従業員1'!F39,"")</f>
        <v>0.3333333333</v>
      </c>
      <c r="I6" s="56">
        <f>IF('従業員1'!$B$4=$D$3,'従業員1'!G39,"")</f>
        <v>0</v>
      </c>
      <c r="J6" s="56">
        <f>IF('従業員1'!$B$4=$D$3,'従業員1'!H39,"")</f>
        <v>0</v>
      </c>
      <c r="K6" s="56">
        <f>IF('従業員1'!$B$4=$D$3,'従業員1'!I39,"")</f>
        <v>0</v>
      </c>
      <c r="L6" s="28">
        <f>IF('従業員1'!$B$4=$D$3,'従業員1'!G3,"")</f>
        <v>0</v>
      </c>
      <c r="M6" s="28">
        <f>IF('従業員1'!$B$4=$D$3,'従業員1'!G4,"")</f>
        <v>0</v>
      </c>
    </row>
    <row r="7" ht="15.0" customHeight="1">
      <c r="A7" s="28">
        <v>2.0</v>
      </c>
      <c r="B7" s="28" t="str">
        <f>'システム設定'!C15</f>
        <v>EMP002</v>
      </c>
      <c r="C7" s="28" t="str">
        <f>'システム設定'!B15</f>
        <v>佐藤 花子</v>
      </c>
      <c r="D7" s="28" t="str">
        <f>'システム設定'!D15</f>
        <v>総務部</v>
      </c>
      <c r="E7" s="28">
        <f>IF('従業員2'!$B$4=$D$3,'従業員2'!E3,"")</f>
        <v>0</v>
      </c>
      <c r="F7" s="28">
        <f>IF('従業員2'!$B$4=$D$3,'従業員2'!E4,"")</f>
        <v>0</v>
      </c>
      <c r="G7" s="28">
        <f>IF('従業員2'!$B$4=$D$3,'従業員2'!E5,"")</f>
        <v>0</v>
      </c>
      <c r="H7" s="56">
        <f>IF('従業員2'!$B$4=$D$3,'従業員2'!F39,"")</f>
        <v>0</v>
      </c>
      <c r="I7" s="56">
        <f>IF('従業員2'!$B$4=$D$3,'従業員2'!G39,"")</f>
        <v>0</v>
      </c>
      <c r="J7" s="56">
        <f>IF('従業員2'!$B$4=$D$3,'従業員2'!H39,"")</f>
        <v>0</v>
      </c>
      <c r="K7" s="56">
        <f>IF('従業員2'!$B$4=$D$3,'従業員2'!I39,"")</f>
        <v>0</v>
      </c>
      <c r="L7" s="28">
        <f>IF('従業員2'!$B$4=$D$3,'従業員2'!G3,"")</f>
        <v>0</v>
      </c>
      <c r="M7" s="28">
        <f>IF('従業員2'!$B$4=$D$3,'従業員2'!G4,"")</f>
        <v>0</v>
      </c>
    </row>
    <row r="8" ht="15.0" customHeight="1">
      <c r="A8" s="28">
        <v>3.0</v>
      </c>
      <c r="B8" s="28" t="str">
        <f>'システム設定'!C16</f>
        <v>EMP003</v>
      </c>
      <c r="C8" s="28" t="str">
        <f>'システム設定'!B16</f>
        <v>鈴木 一郎</v>
      </c>
      <c r="D8" s="28" t="str">
        <f>'システム設定'!D16</f>
        <v>開発部</v>
      </c>
      <c r="E8" s="28">
        <f>IF('従業員3'!$B$4=$D$3,'従業員3'!E3,"")</f>
        <v>0</v>
      </c>
      <c r="F8" s="28">
        <f>IF('従業員3'!$B$4=$D$3,'従業員3'!E4,"")</f>
        <v>0</v>
      </c>
      <c r="G8" s="28">
        <f>IF('従業員3'!$B$4=$D$3,'従業員3'!E5,"")</f>
        <v>0</v>
      </c>
      <c r="H8" s="56">
        <f>IF('従業員3'!$B$4=$D$3,'従業員3'!F39,"")</f>
        <v>0</v>
      </c>
      <c r="I8" s="56">
        <f>IF('従業員3'!$B$4=$D$3,'従業員3'!G39,"")</f>
        <v>0</v>
      </c>
      <c r="J8" s="56">
        <f>IF('従業員3'!$B$4=$D$3,'従業員3'!H39,"")</f>
        <v>0</v>
      </c>
      <c r="K8" s="56">
        <f>IF('従業員3'!$B$4=$D$3,'従業員3'!I39,"")</f>
        <v>0</v>
      </c>
      <c r="L8" s="28">
        <f>IF('従業員3'!$B$4=$D$3,'従業員3'!G3,"")</f>
        <v>0</v>
      </c>
      <c r="M8" s="28">
        <f>IF('従業員3'!$B$4=$D$3,'従業員3'!G4,"")</f>
        <v>0</v>
      </c>
    </row>
    <row r="9" ht="15.0" customHeight="1">
      <c r="A9" s="28">
        <v>4.0</v>
      </c>
      <c r="B9" s="28" t="str">
        <f>'システム設定'!C17</f>
        <v/>
      </c>
      <c r="C9" s="28" t="str">
        <f>'システム設定'!B17</f>
        <v/>
      </c>
      <c r="D9" s="28" t="str">
        <f>'システム設定'!D17</f>
        <v/>
      </c>
      <c r="E9" s="28"/>
      <c r="F9" s="28"/>
      <c r="G9" s="28"/>
      <c r="H9" s="28"/>
      <c r="I9" s="28"/>
      <c r="J9" s="28"/>
      <c r="K9" s="28"/>
      <c r="L9" s="28"/>
      <c r="M9" s="28"/>
    </row>
    <row r="10" ht="15.0" customHeight="1">
      <c r="A10" s="28">
        <v>5.0</v>
      </c>
      <c r="B10" s="28" t="str">
        <f>'システム設定'!C18</f>
        <v/>
      </c>
      <c r="C10" s="28" t="str">
        <f>'システム設定'!B18</f>
        <v/>
      </c>
      <c r="D10" s="28" t="str">
        <f>'システム設定'!D18</f>
        <v/>
      </c>
      <c r="E10" s="28"/>
      <c r="F10" s="28"/>
      <c r="G10" s="28"/>
      <c r="H10" s="28"/>
      <c r="I10" s="28"/>
      <c r="J10" s="28"/>
      <c r="K10" s="28"/>
      <c r="L10" s="28"/>
      <c r="M10" s="28"/>
    </row>
    <row r="11" ht="15.0" customHeight="1">
      <c r="A11" s="28">
        <v>6.0</v>
      </c>
      <c r="B11" s="28" t="str">
        <f>'システム設定'!C19</f>
        <v/>
      </c>
      <c r="C11" s="28" t="str">
        <f>'システム設定'!B19</f>
        <v/>
      </c>
      <c r="D11" s="28" t="str">
        <f>'システム設定'!D19</f>
        <v/>
      </c>
      <c r="E11" s="28"/>
      <c r="F11" s="28"/>
      <c r="G11" s="28"/>
      <c r="H11" s="28"/>
      <c r="I11" s="28"/>
      <c r="J11" s="28"/>
      <c r="K11" s="28"/>
      <c r="L11" s="28"/>
      <c r="M11" s="28"/>
    </row>
    <row r="12" ht="15.0" customHeight="1">
      <c r="A12" s="28">
        <v>7.0</v>
      </c>
      <c r="B12" s="28" t="str">
        <f>'システム設定'!C20</f>
        <v/>
      </c>
      <c r="C12" s="28" t="str">
        <f>'システム設定'!B20</f>
        <v/>
      </c>
      <c r="D12" s="28" t="str">
        <f>'システム設定'!D20</f>
        <v/>
      </c>
      <c r="E12" s="28"/>
      <c r="F12" s="28"/>
      <c r="G12" s="28"/>
      <c r="H12" s="28"/>
      <c r="I12" s="28"/>
      <c r="J12" s="28"/>
      <c r="K12" s="28"/>
      <c r="L12" s="28"/>
      <c r="M12" s="28"/>
    </row>
    <row r="13" ht="15.0" customHeight="1">
      <c r="A13" s="28">
        <v>8.0</v>
      </c>
      <c r="B13" s="28" t="str">
        <f>'システム設定'!C21</f>
        <v/>
      </c>
      <c r="C13" s="28" t="str">
        <f>'システム設定'!B21</f>
        <v/>
      </c>
      <c r="D13" s="28" t="str">
        <f>'システム設定'!D21</f>
        <v/>
      </c>
      <c r="E13" s="28"/>
      <c r="F13" s="28"/>
      <c r="G13" s="28"/>
      <c r="H13" s="28"/>
      <c r="I13" s="28"/>
      <c r="J13" s="28"/>
      <c r="K13" s="28"/>
      <c r="L13" s="28"/>
      <c r="M13" s="28"/>
    </row>
    <row r="14" ht="15.0" customHeight="1">
      <c r="A14" s="28">
        <v>9.0</v>
      </c>
      <c r="B14" s="28" t="str">
        <f>'システム設定'!C22</f>
        <v/>
      </c>
      <c r="C14" s="28" t="str">
        <f>'システム設定'!B22</f>
        <v/>
      </c>
      <c r="D14" s="28" t="str">
        <f>'システム設定'!D22</f>
        <v/>
      </c>
      <c r="E14" s="28"/>
      <c r="F14" s="28"/>
      <c r="G14" s="28"/>
      <c r="H14" s="28"/>
      <c r="I14" s="28"/>
      <c r="J14" s="28"/>
      <c r="K14" s="28"/>
      <c r="L14" s="28"/>
      <c r="M14" s="28"/>
    </row>
    <row r="15" ht="15.0" customHeight="1">
      <c r="A15" s="28">
        <v>10.0</v>
      </c>
      <c r="B15" s="28" t="str">
        <f>'システム設定'!C23</f>
        <v/>
      </c>
      <c r="C15" s="28" t="str">
        <f>'システム設定'!B23</f>
        <v/>
      </c>
      <c r="D15" s="28" t="str">
        <f>'システム設定'!D23</f>
        <v/>
      </c>
      <c r="E15" s="28"/>
      <c r="F15" s="28"/>
      <c r="G15" s="28"/>
      <c r="H15" s="28"/>
      <c r="I15" s="28"/>
      <c r="J15" s="28"/>
      <c r="K15" s="28"/>
      <c r="L15" s="28"/>
      <c r="M15" s="28"/>
    </row>
    <row r="16" ht="15.0" customHeight="1">
      <c r="A16" s="57" t="s">
        <v>51</v>
      </c>
      <c r="B16" s="38"/>
      <c r="C16" s="38"/>
      <c r="D16" s="39"/>
      <c r="E16" s="58">
        <f t="shared" ref="E16:M16" si="1">SUM(E6:E15)</f>
        <v>1</v>
      </c>
      <c r="F16" s="58">
        <f t="shared" si="1"/>
        <v>0</v>
      </c>
      <c r="G16" s="58">
        <f t="shared" si="1"/>
        <v>0</v>
      </c>
      <c r="H16" s="59">
        <f t="shared" si="1"/>
        <v>0.3333333333</v>
      </c>
      <c r="I16" s="59">
        <f t="shared" si="1"/>
        <v>0</v>
      </c>
      <c r="J16" s="59">
        <f t="shared" si="1"/>
        <v>0</v>
      </c>
      <c r="K16" s="59">
        <f t="shared" si="1"/>
        <v>0</v>
      </c>
      <c r="L16" s="58">
        <f t="shared" si="1"/>
        <v>0</v>
      </c>
      <c r="M16" s="58">
        <f t="shared" si="1"/>
        <v>0</v>
      </c>
    </row>
  </sheetData>
  <mergeCells count="2">
    <mergeCell ref="A16:D16"/>
    <mergeCell ref="A1:M1"/>
  </mergeCell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3" width="8.71"/>
  </cols>
  <sheetData>
    <row r="1" ht="30.0" customHeight="1">
      <c r="A1" s="60" t="s">
        <v>62</v>
      </c>
    </row>
    <row r="2" ht="15.0" customHeight="1">
      <c r="A2" s="24"/>
      <c r="B2" s="24"/>
      <c r="C2" s="24"/>
      <c r="D2" s="24"/>
      <c r="E2" s="24"/>
      <c r="F2" s="24"/>
      <c r="G2" s="24"/>
      <c r="H2" s="24"/>
      <c r="I2" s="24"/>
      <c r="J2" s="24"/>
      <c r="K2" s="24"/>
      <c r="L2" s="24"/>
      <c r="M2" s="24"/>
    </row>
    <row r="3" ht="15.0" customHeight="1">
      <c r="A3" s="52">
        <f>'システム設定'!B4</f>
        <v>2026</v>
      </c>
      <c r="B3" s="53" t="s">
        <v>3</v>
      </c>
      <c r="D3" s="24"/>
      <c r="E3" s="24"/>
      <c r="F3" s="24"/>
      <c r="G3" s="24"/>
      <c r="H3" s="24"/>
      <c r="I3" s="24"/>
      <c r="J3" s="24"/>
      <c r="K3" s="24"/>
      <c r="L3" s="24"/>
      <c r="M3" s="24"/>
    </row>
    <row r="4" ht="15.0" customHeight="1">
      <c r="A4" s="24"/>
      <c r="B4" s="24"/>
      <c r="C4" s="24"/>
      <c r="D4" s="24"/>
      <c r="E4" s="24"/>
      <c r="F4" s="24"/>
      <c r="G4" s="24"/>
      <c r="H4" s="24"/>
      <c r="I4" s="24"/>
      <c r="J4" s="24"/>
      <c r="K4" s="24"/>
      <c r="L4" s="24"/>
      <c r="M4" s="24"/>
    </row>
    <row r="5" ht="15.0" customHeight="1">
      <c r="A5" s="61"/>
      <c r="B5" s="62" t="str">
        <f>'システム設定'!B14</f>
        <v>山田 太郎</v>
      </c>
      <c r="C5" s="38"/>
      <c r="D5" s="38"/>
      <c r="E5" s="63"/>
    </row>
    <row r="6" ht="30.0" customHeight="1">
      <c r="A6" s="55" t="s">
        <v>36</v>
      </c>
      <c r="B6" s="55" t="s">
        <v>53</v>
      </c>
      <c r="C6" s="33" t="s">
        <v>63</v>
      </c>
      <c r="D6" s="33" t="s">
        <v>46</v>
      </c>
      <c r="E6" s="33" t="s">
        <v>64</v>
      </c>
    </row>
    <row r="7" ht="15.0" customHeight="1">
      <c r="A7" s="58" t="s">
        <v>65</v>
      </c>
      <c r="B7" s="28">
        <f>'従業員1'!$E$3</f>
        <v>1</v>
      </c>
      <c r="C7" s="56">
        <f>'従業員1'!$F$39</f>
        <v>0.3333333333</v>
      </c>
      <c r="D7" s="56">
        <f>'従業員1'!$G$39</f>
        <v>0</v>
      </c>
      <c r="E7" s="28">
        <f>'従業員1'!$E$4</f>
        <v>0</v>
      </c>
    </row>
    <row r="8" ht="15.0" customHeight="1">
      <c r="A8" s="58" t="s">
        <v>66</v>
      </c>
      <c r="B8" s="28"/>
      <c r="C8" s="28"/>
      <c r="D8" s="28"/>
      <c r="E8" s="28"/>
    </row>
    <row r="9" ht="15.0" customHeight="1">
      <c r="A9" s="58" t="s">
        <v>67</v>
      </c>
      <c r="B9" s="28"/>
      <c r="C9" s="28"/>
      <c r="D9" s="28"/>
      <c r="E9" s="28"/>
    </row>
    <row r="10" ht="15.0" customHeight="1">
      <c r="A10" s="58" t="s">
        <v>68</v>
      </c>
      <c r="B10" s="28"/>
      <c r="C10" s="28"/>
      <c r="D10" s="28"/>
      <c r="E10" s="28"/>
    </row>
    <row r="11" ht="15.0" customHeight="1">
      <c r="A11" s="58" t="s">
        <v>69</v>
      </c>
      <c r="B11" s="28"/>
      <c r="C11" s="28"/>
      <c r="D11" s="28"/>
      <c r="E11" s="28"/>
    </row>
    <row r="12" ht="15.0" customHeight="1">
      <c r="A12" s="58" t="s">
        <v>70</v>
      </c>
      <c r="B12" s="28"/>
      <c r="C12" s="28"/>
      <c r="D12" s="28"/>
      <c r="E12" s="28"/>
    </row>
    <row r="13" ht="15.0" customHeight="1">
      <c r="A13" s="58" t="s">
        <v>71</v>
      </c>
      <c r="B13" s="28"/>
      <c r="C13" s="28"/>
      <c r="D13" s="28"/>
      <c r="E13" s="28"/>
    </row>
    <row r="14" ht="15.0" customHeight="1">
      <c r="A14" s="58" t="s">
        <v>72</v>
      </c>
      <c r="B14" s="28"/>
      <c r="C14" s="28"/>
      <c r="D14" s="28"/>
      <c r="E14" s="28"/>
    </row>
    <row r="15" ht="15.0" customHeight="1">
      <c r="A15" s="58" t="s">
        <v>73</v>
      </c>
      <c r="B15" s="28"/>
      <c r="C15" s="28"/>
      <c r="D15" s="28"/>
      <c r="E15" s="28"/>
    </row>
    <row r="16" ht="15.0" customHeight="1">
      <c r="A16" s="58" t="s">
        <v>74</v>
      </c>
      <c r="B16" s="28"/>
      <c r="C16" s="28"/>
      <c r="D16" s="28"/>
      <c r="E16" s="28"/>
    </row>
    <row r="17" ht="15.0" customHeight="1">
      <c r="A17" s="58" t="s">
        <v>75</v>
      </c>
      <c r="B17" s="28"/>
      <c r="C17" s="28"/>
      <c r="D17" s="28"/>
      <c r="E17" s="28"/>
    </row>
    <row r="18" ht="15.0" customHeight="1">
      <c r="A18" s="58" t="s">
        <v>76</v>
      </c>
      <c r="B18" s="28"/>
      <c r="C18" s="28"/>
      <c r="D18" s="28"/>
      <c r="E18" s="28"/>
    </row>
    <row r="19" ht="15.0" customHeight="1">
      <c r="A19" s="33" t="s">
        <v>77</v>
      </c>
      <c r="B19" s="33">
        <f t="shared" ref="B19:E19" si="1">SUM(B7:B18)</f>
        <v>1</v>
      </c>
      <c r="C19" s="64">
        <f t="shared" si="1"/>
        <v>0.3333333333</v>
      </c>
      <c r="D19" s="64">
        <f t="shared" si="1"/>
        <v>0</v>
      </c>
      <c r="E19" s="33">
        <f t="shared" si="1"/>
        <v>0</v>
      </c>
    </row>
    <row r="20" ht="15.0" customHeight="1">
      <c r="A20" s="24"/>
      <c r="B20" s="24"/>
      <c r="C20" s="24"/>
      <c r="D20" s="24"/>
      <c r="E20" s="24"/>
      <c r="F20" s="24"/>
      <c r="G20" s="24"/>
      <c r="H20" s="24"/>
      <c r="I20" s="24"/>
      <c r="J20" s="24"/>
      <c r="K20" s="24"/>
      <c r="L20" s="24"/>
      <c r="M20" s="24"/>
    </row>
    <row r="21" ht="15.0" customHeight="1">
      <c r="A21" s="61"/>
      <c r="B21" s="62" t="str">
        <f>'システム設定'!B15</f>
        <v>佐藤 花子</v>
      </c>
      <c r="C21" s="38"/>
      <c r="D21" s="38"/>
      <c r="E21" s="63"/>
      <c r="F21" s="24"/>
      <c r="G21" s="24"/>
      <c r="H21" s="24"/>
      <c r="I21" s="24"/>
      <c r="J21" s="24"/>
      <c r="K21" s="24"/>
      <c r="L21" s="24"/>
      <c r="M21" s="24"/>
    </row>
    <row r="22" ht="30.0" customHeight="1">
      <c r="A22" s="55" t="s">
        <v>36</v>
      </c>
      <c r="B22" s="55" t="s">
        <v>53</v>
      </c>
      <c r="C22" s="33" t="s">
        <v>63</v>
      </c>
      <c r="D22" s="33" t="s">
        <v>46</v>
      </c>
      <c r="E22" s="33" t="s">
        <v>64</v>
      </c>
      <c r="F22" s="24"/>
      <c r="G22" s="24"/>
      <c r="H22" s="24"/>
      <c r="I22" s="24"/>
      <c r="J22" s="24"/>
      <c r="K22" s="24"/>
      <c r="L22" s="24"/>
      <c r="M22" s="24"/>
    </row>
    <row r="23" ht="15.0" customHeight="1">
      <c r="A23" s="58" t="s">
        <v>78</v>
      </c>
      <c r="B23" s="28">
        <f>'従業員2'!$E$3</f>
        <v>0</v>
      </c>
      <c r="C23" s="56">
        <f>'従業員2'!$F$39</f>
        <v>0</v>
      </c>
      <c r="D23" s="56">
        <f>'従業員2'!$G$39</f>
        <v>0</v>
      </c>
      <c r="E23" s="28">
        <f>'従業員2'!$E$4</f>
        <v>0</v>
      </c>
      <c r="F23" s="24"/>
      <c r="G23" s="24"/>
      <c r="H23" s="24"/>
      <c r="I23" s="24"/>
      <c r="J23" s="24"/>
      <c r="K23" s="24"/>
      <c r="L23" s="24"/>
      <c r="M23" s="24"/>
    </row>
    <row r="24" ht="15.0" customHeight="1">
      <c r="A24" s="58" t="s">
        <v>79</v>
      </c>
      <c r="B24" s="28"/>
      <c r="C24" s="28"/>
      <c r="D24" s="28"/>
      <c r="E24" s="28"/>
      <c r="F24" s="24"/>
      <c r="G24" s="24"/>
      <c r="H24" s="24"/>
      <c r="I24" s="24"/>
      <c r="J24" s="24"/>
      <c r="K24" s="24"/>
      <c r="L24" s="24"/>
      <c r="M24" s="24"/>
    </row>
    <row r="25" ht="15.0" customHeight="1">
      <c r="A25" s="58" t="s">
        <v>80</v>
      </c>
      <c r="B25" s="28"/>
      <c r="C25" s="28"/>
      <c r="D25" s="28"/>
      <c r="E25" s="28"/>
      <c r="F25" s="24"/>
      <c r="G25" s="24"/>
      <c r="H25" s="24"/>
      <c r="I25" s="24"/>
      <c r="J25" s="24"/>
      <c r="K25" s="24"/>
      <c r="L25" s="24"/>
      <c r="M25" s="24"/>
    </row>
    <row r="26" ht="15.0" customHeight="1">
      <c r="A26" s="58" t="s">
        <v>81</v>
      </c>
      <c r="B26" s="28"/>
      <c r="C26" s="28"/>
      <c r="D26" s="28"/>
      <c r="E26" s="28"/>
      <c r="F26" s="24"/>
      <c r="G26" s="24"/>
      <c r="H26" s="24"/>
      <c r="I26" s="24"/>
      <c r="J26" s="24"/>
      <c r="K26" s="24"/>
      <c r="L26" s="24"/>
      <c r="M26" s="24"/>
    </row>
    <row r="27" ht="15.0" customHeight="1">
      <c r="A27" s="58" t="s">
        <v>82</v>
      </c>
      <c r="B27" s="28"/>
      <c r="C27" s="28"/>
      <c r="D27" s="28"/>
      <c r="E27" s="28"/>
      <c r="F27" s="24"/>
      <c r="G27" s="24"/>
      <c r="H27" s="24"/>
      <c r="I27" s="24"/>
      <c r="J27" s="24"/>
      <c r="K27" s="24"/>
      <c r="L27" s="24"/>
      <c r="M27" s="24"/>
    </row>
    <row r="28" ht="15.0" customHeight="1">
      <c r="A28" s="58" t="s">
        <v>83</v>
      </c>
      <c r="B28" s="28"/>
      <c r="C28" s="28"/>
      <c r="D28" s="28"/>
      <c r="E28" s="28"/>
      <c r="F28" s="24"/>
      <c r="G28" s="24"/>
      <c r="H28" s="24"/>
      <c r="I28" s="24"/>
      <c r="J28" s="24"/>
      <c r="K28" s="24"/>
      <c r="L28" s="24"/>
      <c r="M28" s="24"/>
    </row>
    <row r="29" ht="15.0" customHeight="1">
      <c r="A29" s="58" t="s">
        <v>84</v>
      </c>
      <c r="B29" s="28"/>
      <c r="C29" s="28"/>
      <c r="D29" s="28"/>
      <c r="E29" s="28"/>
      <c r="F29" s="24"/>
      <c r="G29" s="24"/>
      <c r="H29" s="24"/>
      <c r="I29" s="24"/>
      <c r="J29" s="24"/>
      <c r="K29" s="24"/>
      <c r="L29" s="24"/>
      <c r="M29" s="24"/>
    </row>
    <row r="30" ht="15.0" customHeight="1">
      <c r="A30" s="58" t="s">
        <v>85</v>
      </c>
      <c r="B30" s="28"/>
      <c r="C30" s="28"/>
      <c r="D30" s="28"/>
      <c r="E30" s="28"/>
      <c r="F30" s="24"/>
      <c r="G30" s="24"/>
      <c r="H30" s="24"/>
      <c r="I30" s="24"/>
      <c r="J30" s="24"/>
      <c r="K30" s="24"/>
      <c r="L30" s="24"/>
      <c r="M30" s="24"/>
    </row>
    <row r="31" ht="15.0" customHeight="1">
      <c r="A31" s="58" t="s">
        <v>86</v>
      </c>
      <c r="B31" s="28"/>
      <c r="C31" s="28"/>
      <c r="D31" s="28"/>
      <c r="E31" s="28"/>
      <c r="F31" s="24"/>
      <c r="G31" s="24"/>
      <c r="H31" s="24"/>
      <c r="I31" s="24"/>
      <c r="J31" s="24"/>
      <c r="K31" s="24"/>
      <c r="L31" s="24"/>
      <c r="M31" s="24"/>
    </row>
    <row r="32" ht="15.0" customHeight="1">
      <c r="A32" s="58" t="s">
        <v>87</v>
      </c>
      <c r="B32" s="28"/>
      <c r="C32" s="28"/>
      <c r="D32" s="28"/>
      <c r="E32" s="28"/>
      <c r="F32" s="24"/>
      <c r="G32" s="24"/>
      <c r="H32" s="24"/>
      <c r="I32" s="24"/>
      <c r="J32" s="24"/>
      <c r="K32" s="24"/>
      <c r="L32" s="24"/>
      <c r="M32" s="24"/>
    </row>
    <row r="33" ht="15.0" customHeight="1">
      <c r="A33" s="58" t="s">
        <v>88</v>
      </c>
      <c r="B33" s="28"/>
      <c r="C33" s="28"/>
      <c r="D33" s="28"/>
      <c r="E33" s="28"/>
      <c r="F33" s="24"/>
      <c r="G33" s="24"/>
      <c r="H33" s="24"/>
      <c r="I33" s="24"/>
      <c r="J33" s="24"/>
      <c r="K33" s="24"/>
      <c r="L33" s="24"/>
      <c r="M33" s="24"/>
    </row>
    <row r="34" ht="15.0" customHeight="1">
      <c r="A34" s="58" t="s">
        <v>89</v>
      </c>
      <c r="B34" s="28"/>
      <c r="C34" s="28"/>
      <c r="D34" s="28"/>
      <c r="E34" s="28"/>
      <c r="F34" s="24"/>
      <c r="G34" s="24"/>
      <c r="H34" s="24"/>
      <c r="I34" s="24"/>
      <c r="J34" s="24"/>
      <c r="K34" s="24"/>
      <c r="L34" s="24"/>
      <c r="M34" s="24"/>
    </row>
    <row r="35" ht="15.0" customHeight="1">
      <c r="A35" s="33" t="s">
        <v>77</v>
      </c>
      <c r="B35" s="33">
        <f t="shared" ref="B35:E35" si="2">SUM(B23:B34)</f>
        <v>0</v>
      </c>
      <c r="C35" s="64">
        <f t="shared" si="2"/>
        <v>0</v>
      </c>
      <c r="D35" s="64">
        <f t="shared" si="2"/>
        <v>0</v>
      </c>
      <c r="E35" s="33">
        <f t="shared" si="2"/>
        <v>0</v>
      </c>
      <c r="F35" s="24"/>
      <c r="G35" s="24"/>
      <c r="H35" s="24"/>
      <c r="I35" s="24"/>
      <c r="J35" s="24"/>
      <c r="K35" s="24"/>
      <c r="L35" s="24"/>
      <c r="M35" s="24"/>
    </row>
    <row r="36" ht="15.0" customHeight="1">
      <c r="A36" s="10"/>
      <c r="B36" s="24"/>
      <c r="C36" s="24"/>
      <c r="D36" s="24"/>
      <c r="E36" s="24"/>
      <c r="F36" s="24"/>
      <c r="G36" s="24"/>
      <c r="H36" s="24"/>
      <c r="I36" s="24"/>
      <c r="J36" s="24"/>
      <c r="K36" s="24"/>
      <c r="L36" s="24"/>
      <c r="M36" s="24"/>
    </row>
    <row r="37" ht="15.0" customHeight="1">
      <c r="A37" s="61"/>
      <c r="B37" s="62" t="str">
        <f>'システム設定'!B16</f>
        <v>鈴木 一郎</v>
      </c>
      <c r="C37" s="38"/>
      <c r="D37" s="38"/>
      <c r="E37" s="63"/>
      <c r="F37" s="24"/>
      <c r="G37" s="24"/>
      <c r="H37" s="24"/>
      <c r="I37" s="24"/>
      <c r="J37" s="24"/>
      <c r="K37" s="24"/>
      <c r="L37" s="24"/>
      <c r="M37" s="24"/>
    </row>
    <row r="38" ht="30.0" customHeight="1">
      <c r="A38" s="55" t="s">
        <v>36</v>
      </c>
      <c r="B38" s="55" t="s">
        <v>53</v>
      </c>
      <c r="C38" s="33" t="s">
        <v>63</v>
      </c>
      <c r="D38" s="33" t="s">
        <v>46</v>
      </c>
      <c r="E38" s="33" t="s">
        <v>64</v>
      </c>
      <c r="F38" s="24"/>
      <c r="G38" s="24"/>
      <c r="H38" s="24"/>
      <c r="I38" s="24"/>
      <c r="J38" s="24"/>
      <c r="K38" s="24"/>
      <c r="L38" s="24"/>
      <c r="M38" s="24"/>
    </row>
    <row r="39" ht="15.0" customHeight="1">
      <c r="A39" s="58" t="s">
        <v>90</v>
      </c>
      <c r="B39" s="28">
        <f>'従業員3'!$E$3</f>
        <v>0</v>
      </c>
      <c r="C39" s="56">
        <f>'従業員3'!$F$39</f>
        <v>0</v>
      </c>
      <c r="D39" s="56">
        <f>'従業員3'!$G$39</f>
        <v>0</v>
      </c>
      <c r="E39" s="28">
        <f>'従業員3'!$E$4</f>
        <v>0</v>
      </c>
      <c r="F39" s="24"/>
      <c r="G39" s="24"/>
      <c r="H39" s="24"/>
      <c r="I39" s="24"/>
      <c r="J39" s="24"/>
      <c r="K39" s="24"/>
      <c r="L39" s="24"/>
      <c r="M39" s="24"/>
    </row>
    <row r="40" ht="15.0" customHeight="1">
      <c r="A40" s="58" t="s">
        <v>91</v>
      </c>
      <c r="B40" s="28"/>
      <c r="C40" s="28"/>
      <c r="D40" s="28"/>
      <c r="E40" s="28"/>
      <c r="F40" s="24"/>
      <c r="G40" s="24"/>
      <c r="H40" s="24"/>
      <c r="I40" s="24"/>
      <c r="J40" s="24"/>
      <c r="K40" s="24"/>
      <c r="L40" s="24"/>
      <c r="M40" s="24"/>
    </row>
    <row r="41" ht="15.0" customHeight="1">
      <c r="A41" s="58" t="s">
        <v>92</v>
      </c>
      <c r="B41" s="28"/>
      <c r="C41" s="28"/>
      <c r="D41" s="28"/>
      <c r="E41" s="28"/>
      <c r="F41" s="24"/>
      <c r="G41" s="24"/>
      <c r="H41" s="24"/>
      <c r="I41" s="24"/>
      <c r="J41" s="24"/>
      <c r="K41" s="24"/>
      <c r="L41" s="24"/>
      <c r="M41" s="24"/>
    </row>
    <row r="42" ht="15.0" customHeight="1">
      <c r="A42" s="58" t="s">
        <v>93</v>
      </c>
      <c r="B42" s="28"/>
      <c r="C42" s="28"/>
      <c r="D42" s="28"/>
      <c r="E42" s="28"/>
      <c r="F42" s="24"/>
      <c r="G42" s="24"/>
      <c r="H42" s="24"/>
      <c r="I42" s="24"/>
      <c r="J42" s="24"/>
      <c r="K42" s="24"/>
      <c r="L42" s="24"/>
      <c r="M42" s="24"/>
    </row>
    <row r="43" ht="15.0" customHeight="1">
      <c r="A43" s="58" t="s">
        <v>94</v>
      </c>
      <c r="B43" s="28"/>
      <c r="C43" s="28"/>
      <c r="D43" s="28"/>
      <c r="E43" s="28"/>
      <c r="F43" s="24"/>
      <c r="G43" s="24"/>
      <c r="H43" s="24"/>
      <c r="I43" s="24"/>
      <c r="J43" s="24"/>
      <c r="K43" s="24"/>
      <c r="L43" s="24"/>
      <c r="M43" s="24"/>
    </row>
    <row r="44" ht="15.0" customHeight="1">
      <c r="A44" s="58" t="s">
        <v>95</v>
      </c>
      <c r="B44" s="28"/>
      <c r="C44" s="28"/>
      <c r="D44" s="28"/>
      <c r="E44" s="28"/>
      <c r="F44" s="24"/>
      <c r="G44" s="24"/>
      <c r="H44" s="24"/>
      <c r="I44" s="24"/>
      <c r="J44" s="24"/>
      <c r="K44" s="24"/>
      <c r="L44" s="24"/>
      <c r="M44" s="24"/>
    </row>
    <row r="45" ht="15.0" customHeight="1">
      <c r="A45" s="58" t="s">
        <v>96</v>
      </c>
      <c r="B45" s="28"/>
      <c r="C45" s="28"/>
      <c r="D45" s="28"/>
      <c r="E45" s="28"/>
      <c r="F45" s="24"/>
      <c r="G45" s="24"/>
      <c r="H45" s="24"/>
      <c r="I45" s="24"/>
      <c r="J45" s="24"/>
      <c r="K45" s="24"/>
      <c r="L45" s="24"/>
      <c r="M45" s="24"/>
    </row>
    <row r="46" ht="15.0" customHeight="1">
      <c r="A46" s="58" t="s">
        <v>97</v>
      </c>
      <c r="B46" s="28"/>
      <c r="C46" s="28"/>
      <c r="D46" s="28"/>
      <c r="E46" s="28"/>
      <c r="F46" s="24"/>
      <c r="G46" s="24"/>
      <c r="H46" s="24"/>
      <c r="I46" s="24"/>
      <c r="J46" s="24"/>
      <c r="K46" s="24"/>
      <c r="L46" s="24"/>
      <c r="M46" s="24"/>
    </row>
    <row r="47" ht="15.0" customHeight="1">
      <c r="A47" s="58" t="s">
        <v>98</v>
      </c>
      <c r="B47" s="28"/>
      <c r="C47" s="28"/>
      <c r="D47" s="28"/>
      <c r="E47" s="28"/>
      <c r="F47" s="24"/>
      <c r="G47" s="24"/>
      <c r="H47" s="24"/>
      <c r="I47" s="24"/>
      <c r="J47" s="24"/>
      <c r="K47" s="24"/>
      <c r="L47" s="24"/>
      <c r="M47" s="24"/>
    </row>
    <row r="48" ht="15.0" customHeight="1">
      <c r="A48" s="58" t="s">
        <v>99</v>
      </c>
      <c r="B48" s="28"/>
      <c r="C48" s="28"/>
      <c r="D48" s="28"/>
      <c r="E48" s="28"/>
      <c r="F48" s="24"/>
      <c r="G48" s="24"/>
      <c r="H48" s="24"/>
      <c r="I48" s="24"/>
      <c r="J48" s="24"/>
      <c r="K48" s="24"/>
      <c r="L48" s="24"/>
      <c r="M48" s="24"/>
    </row>
    <row r="49" ht="15.0" customHeight="1">
      <c r="A49" s="58" t="s">
        <v>100</v>
      </c>
      <c r="B49" s="28"/>
      <c r="C49" s="28"/>
      <c r="D49" s="28"/>
      <c r="E49" s="28"/>
      <c r="F49" s="24"/>
      <c r="G49" s="24"/>
      <c r="H49" s="24"/>
      <c r="I49" s="24"/>
      <c r="J49" s="24"/>
      <c r="K49" s="24"/>
      <c r="L49" s="24"/>
      <c r="M49" s="24"/>
    </row>
    <row r="50" ht="15.0" customHeight="1">
      <c r="A50" s="58" t="s">
        <v>101</v>
      </c>
      <c r="B50" s="28"/>
      <c r="C50" s="28"/>
      <c r="D50" s="28"/>
      <c r="E50" s="28"/>
      <c r="F50" s="24"/>
      <c r="G50" s="24"/>
      <c r="H50" s="24"/>
      <c r="I50" s="24"/>
      <c r="J50" s="24"/>
      <c r="K50" s="24"/>
      <c r="L50" s="24"/>
      <c r="M50" s="24"/>
    </row>
    <row r="51" ht="15.0" customHeight="1">
      <c r="A51" s="33" t="s">
        <v>77</v>
      </c>
      <c r="B51" s="33">
        <f t="shared" ref="B51:E51" si="3">SUM(B39:B50)</f>
        <v>0</v>
      </c>
      <c r="C51" s="64">
        <f t="shared" si="3"/>
        <v>0</v>
      </c>
      <c r="D51" s="64">
        <f t="shared" si="3"/>
        <v>0</v>
      </c>
      <c r="E51" s="33">
        <f t="shared" si="3"/>
        <v>0</v>
      </c>
      <c r="F51" s="24"/>
      <c r="G51" s="24"/>
      <c r="H51" s="24"/>
      <c r="I51" s="24"/>
      <c r="J51" s="24"/>
      <c r="K51" s="24"/>
      <c r="L51" s="24"/>
      <c r="M51" s="24"/>
    </row>
    <row r="52" ht="15.0" customHeight="1">
      <c r="A52" s="10"/>
      <c r="B52" s="24"/>
      <c r="C52" s="24"/>
      <c r="D52" s="24"/>
      <c r="E52" s="24"/>
      <c r="F52" s="24"/>
      <c r="G52" s="24"/>
      <c r="H52" s="24"/>
      <c r="I52" s="24"/>
      <c r="J52" s="24"/>
      <c r="K52" s="24"/>
      <c r="L52" s="24"/>
      <c r="M52" s="24"/>
    </row>
    <row r="53" ht="15.0" customHeight="1">
      <c r="A53" s="10" t="s">
        <v>102</v>
      </c>
      <c r="B53" s="24"/>
      <c r="C53" s="24"/>
      <c r="D53" s="24"/>
      <c r="E53" s="24"/>
      <c r="F53" s="24"/>
      <c r="G53" s="24"/>
      <c r="H53" s="24"/>
      <c r="I53" s="24"/>
      <c r="J53" s="24"/>
      <c r="K53" s="24"/>
      <c r="L53" s="24"/>
      <c r="M53" s="24"/>
    </row>
    <row r="54" ht="45.0" customHeight="1">
      <c r="A54" s="61" t="s">
        <v>15</v>
      </c>
      <c r="B54" s="65" t="s">
        <v>103</v>
      </c>
      <c r="C54" s="65" t="s">
        <v>104</v>
      </c>
      <c r="D54" s="65" t="s">
        <v>105</v>
      </c>
      <c r="E54" s="65" t="s">
        <v>106</v>
      </c>
      <c r="F54" s="65" t="s">
        <v>107</v>
      </c>
      <c r="G54" s="24"/>
      <c r="H54" s="24"/>
      <c r="I54" s="24"/>
      <c r="J54" s="24"/>
      <c r="K54" s="24"/>
      <c r="L54" s="24"/>
      <c r="M54" s="24"/>
    </row>
    <row r="55" ht="15.0" customHeight="1">
      <c r="A55" s="58" t="str">
        <f>'システム設定'!B14</f>
        <v>山田 太郎</v>
      </c>
      <c r="B55" s="28">
        <f t="shared" ref="B55:E55" si="4">B19</f>
        <v>1</v>
      </c>
      <c r="C55" s="56">
        <f t="shared" si="4"/>
        <v>0.3333333333</v>
      </c>
      <c r="D55" s="56">
        <f t="shared" si="4"/>
        <v>0</v>
      </c>
      <c r="E55" s="28">
        <f t="shared" si="4"/>
        <v>0</v>
      </c>
      <c r="F55" s="28"/>
      <c r="G55" s="24"/>
      <c r="H55" s="24"/>
      <c r="I55" s="24"/>
      <c r="J55" s="24"/>
      <c r="K55" s="24"/>
      <c r="L55" s="24"/>
      <c r="M55" s="24"/>
    </row>
    <row r="56" ht="15.0" customHeight="1">
      <c r="A56" s="58" t="str">
        <f>'システム設定'!B15</f>
        <v>佐藤 花子</v>
      </c>
      <c r="B56" s="28">
        <f t="shared" ref="B56:E56" si="5">B35</f>
        <v>0</v>
      </c>
      <c r="C56" s="56">
        <f t="shared" si="5"/>
        <v>0</v>
      </c>
      <c r="D56" s="56">
        <f t="shared" si="5"/>
        <v>0</v>
      </c>
      <c r="E56" s="28">
        <f t="shared" si="5"/>
        <v>0</v>
      </c>
      <c r="F56" s="28"/>
      <c r="G56" s="24"/>
      <c r="H56" s="24"/>
      <c r="I56" s="24"/>
      <c r="J56" s="24"/>
      <c r="K56" s="24"/>
      <c r="L56" s="24"/>
      <c r="M56" s="24"/>
    </row>
    <row r="57" ht="15.0" customHeight="1">
      <c r="A57" s="58" t="str">
        <f>'システム設定'!B16</f>
        <v>鈴木 一郎</v>
      </c>
      <c r="B57" s="28">
        <f t="shared" ref="B57:E57" si="6">B51</f>
        <v>0</v>
      </c>
      <c r="C57" s="56">
        <f t="shared" si="6"/>
        <v>0</v>
      </c>
      <c r="D57" s="56">
        <f t="shared" si="6"/>
        <v>0</v>
      </c>
      <c r="E57" s="28">
        <f t="shared" si="6"/>
        <v>0</v>
      </c>
      <c r="F57" s="28"/>
      <c r="G57" s="24"/>
      <c r="H57" s="24"/>
      <c r="I57" s="24"/>
      <c r="J57" s="24"/>
      <c r="K57" s="24"/>
      <c r="L57" s="24"/>
      <c r="M57" s="24"/>
    </row>
    <row r="58" ht="15.0" customHeight="1">
      <c r="A58" s="24"/>
      <c r="B58" s="24"/>
      <c r="C58" s="24"/>
      <c r="D58" s="24"/>
      <c r="E58" s="24"/>
      <c r="F58" s="24"/>
      <c r="G58" s="24"/>
      <c r="H58" s="24"/>
      <c r="I58" s="24"/>
      <c r="J58" s="24"/>
      <c r="K58" s="24"/>
      <c r="L58" s="24"/>
      <c r="M58" s="24"/>
    </row>
    <row r="59" ht="15.0" customHeight="1">
      <c r="A59" s="10" t="s">
        <v>108</v>
      </c>
      <c r="B59" s="24"/>
      <c r="C59" s="24"/>
      <c r="D59" s="24"/>
      <c r="E59" s="24"/>
      <c r="F59" s="24"/>
      <c r="G59" s="24"/>
      <c r="H59" s="24"/>
      <c r="I59" s="24"/>
      <c r="J59" s="24"/>
      <c r="K59" s="24"/>
      <c r="L59" s="24"/>
      <c r="M59" s="24"/>
    </row>
    <row r="60" ht="15.0" customHeight="1">
      <c r="A60" s="66" t="s">
        <v>109</v>
      </c>
      <c r="B60" s="24"/>
      <c r="C60" s="24"/>
      <c r="D60" s="24"/>
      <c r="E60" s="24"/>
      <c r="F60" s="24"/>
      <c r="G60" s="24"/>
      <c r="H60" s="24"/>
      <c r="I60" s="24"/>
      <c r="J60" s="24"/>
      <c r="K60" s="24"/>
      <c r="L60" s="24"/>
      <c r="M60" s="24"/>
    </row>
    <row r="61" ht="15.0" customHeight="1">
      <c r="A61" s="67" t="s">
        <v>110</v>
      </c>
      <c r="B61" s="24"/>
      <c r="C61" s="24"/>
      <c r="D61" s="24"/>
      <c r="E61" s="24"/>
      <c r="F61" s="24"/>
      <c r="G61" s="24"/>
      <c r="H61" s="24"/>
      <c r="I61" s="24"/>
      <c r="J61" s="24"/>
      <c r="K61" s="24"/>
      <c r="L61" s="24"/>
      <c r="M61" s="24"/>
    </row>
    <row r="62" ht="15.0" customHeight="1">
      <c r="A62" s="66" t="s">
        <v>111</v>
      </c>
      <c r="B62" s="24"/>
      <c r="C62" s="24"/>
      <c r="D62" s="24"/>
      <c r="E62" s="24"/>
      <c r="F62" s="24"/>
      <c r="G62" s="24"/>
      <c r="H62" s="24"/>
      <c r="I62" s="24"/>
      <c r="J62" s="24"/>
      <c r="K62" s="24"/>
      <c r="L62" s="24"/>
      <c r="M62" s="24"/>
    </row>
  </sheetData>
  <mergeCells count="4">
    <mergeCell ref="B5:E5"/>
    <mergeCell ref="A1:M1"/>
    <mergeCell ref="B21:E21"/>
    <mergeCell ref="B37:E37"/>
  </mergeCells>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2026-01-20T17:51:16Z</dcterms:created>
  <dc:creator>openpyxl</dc:creator>
</cp:coreProperties>
</file>

<file path=docProps/custom.xml><?xml version="1.0" encoding="utf-8"?>
<Properties xmlns="http://schemas.openxmlformats.org/officeDocument/2006/custom-properties" xmlns:vt="http://schemas.openxmlformats.org/officeDocument/2006/docPropsVTypes"/>
</file>